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R:\PracticeAdvisory\~Migration\ToCloud\OAA Docs-Maintenance\PracticeTips\2024_OBC\"/>
    </mc:Choice>
  </mc:AlternateContent>
  <bookViews>
    <workbookView xWindow="864" yWindow="1284" windowWidth="22152" windowHeight="2340" tabRatio="638" activeTab="1"/>
  </bookViews>
  <sheets>
    <sheet name="Read Me First" sheetId="10" r:id="rId1"/>
    <sheet name="Part3" sheetId="2" r:id="rId2"/>
    <sheet name="Part9" sheetId="5" r:id="rId3"/>
    <sheet name="Part10" sheetId="9" r:id="rId4"/>
    <sheet name="Part11" sheetId="8" r:id="rId5"/>
    <sheet name="Seismic Supp" sheetId="4" r:id="rId6"/>
    <sheet name="Part3_SPA" sheetId="11" state="hidden" r:id="rId7"/>
    <sheet name="Part9_SPA" sheetId="12" state="hidden" r:id="rId8"/>
    <sheet name="SS_Interpolation" sheetId="3" r:id="rId9"/>
    <sheet name="Lookups" sheetId="1" r:id="rId10"/>
  </sheets>
  <definedNames>
    <definedName name="DV_BldgSize" localSheetId="3">Tbl_BldgSize[DV_BldgSize]</definedName>
    <definedName name="DV_BldgSize" localSheetId="6">Tbl_BldgSize[DV_BldgSize]</definedName>
    <definedName name="DV_BldgSize" localSheetId="7">Tbl_BldgSize[DV_BldgSize]</definedName>
    <definedName name="DV_BldgSize">Tbl_BldgSize[DV_BldgSize]</definedName>
    <definedName name="DV_ClassMod1">Lookups!$A$55</definedName>
    <definedName name="DV_ClassMod2">Lookups!$A$56</definedName>
    <definedName name="DV_ClassMod3">Lookups!$A$57</definedName>
    <definedName name="DV_ClassMod4">Lookups!$A$58</definedName>
    <definedName name="DV_ClassMod5">Lookups!$A$59</definedName>
    <definedName name="DV_ClimaticZone" localSheetId="3">Tbl_ClimaticZone[DV_ClimaticZone]</definedName>
    <definedName name="DV_ClimaticZone" localSheetId="4">Tbl_ClimaticZone[DV_ClimaticZone]</definedName>
    <definedName name="DV_ClimaticZone" localSheetId="6">Tbl_ClimaticZone[DV_ClimaticZone]</definedName>
    <definedName name="DV_ClimaticZone" localSheetId="7">Tbl_ClimaticZone[DV_ClimaticZone]</definedName>
    <definedName name="DV_ClimaticZone">Tbl_ClimaticZone[DV_ClimaticZone]</definedName>
    <definedName name="DV_ComplianceMod">Lookups!$H$70</definedName>
    <definedName name="DV_ConstActual" localSheetId="3">Tbl_ConstType[DV_ConstActual]</definedName>
    <definedName name="DV_ConstActual" localSheetId="4">Tbl_ConstType[DV_ConstActual]</definedName>
    <definedName name="DV_ConstActual" localSheetId="6">Tbl_ConstType[DV_ConstActual]</definedName>
    <definedName name="DV_ConstActual" localSheetId="2">Tbl_ConstType[DV_ConstActual]</definedName>
    <definedName name="DV_ConstActual" localSheetId="7">Tbl_ConstType[DV_ConstActual]</definedName>
    <definedName name="DV_ConstActual">Tbl_ConstType[DV_ConstActual]</definedName>
    <definedName name="DV_ConstRestrictions" localSheetId="3">Tbl_ConstType[DV_ConstRestrictions]</definedName>
    <definedName name="DV_ConstRestrictions" localSheetId="4">Tbl_ConstType[DV_ConstRestrictions]</definedName>
    <definedName name="DV_ConstRestrictions" localSheetId="6">Tbl_ConstType[DV_ConstRestrictions]</definedName>
    <definedName name="DV_ConstRestrictions" localSheetId="2">Tbl_ConstType[DV_ConstRestrictions]</definedName>
    <definedName name="DV_ConstRestrictions" localSheetId="7">Tbl_ConstType[DV_ConstRestrictions]</definedName>
    <definedName name="DV_ConstRestrictions">Tbl_ConstType[DV_ConstRestrictions]</definedName>
    <definedName name="DV_EECompliance9NR" localSheetId="3">Tbl_EECompliance[DV_EECompliance9NR]</definedName>
    <definedName name="DV_EECompliance9NR" localSheetId="4">Tbl_EECompliance[DV_EECompliance9NR]</definedName>
    <definedName name="DV_EECompliance9NR" localSheetId="6">Tbl_EECompliance[DV_EECompliance9NR]</definedName>
    <definedName name="DV_EECompliance9NR" localSheetId="7">Tbl_EECompliance[DV_EECompliance9NR]</definedName>
    <definedName name="DV_EECompliance9NR">Tbl_EECompliance[DV_EECompliance9NR]</definedName>
    <definedName name="DV_EECompliance9R" localSheetId="3">Tbl_EECompliance[DV_EECompliance9R]</definedName>
    <definedName name="DV_EECompliance9R" localSheetId="4">Tbl_EECompliance[DV_EECompliance9R]</definedName>
    <definedName name="DV_EECompliance9R" localSheetId="6">Tbl_EECompliance[DV_EECompliance9R]</definedName>
    <definedName name="DV_EECompliance9R" localSheetId="7">Tbl_EECompliance[DV_EECompliance9R]</definedName>
    <definedName name="DV_EECompliance9R">Tbl_EECompliance[DV_EECompliance9R]</definedName>
    <definedName name="DV_EnergyCat9" localSheetId="3">Tbl_EnergyCat9[DV_EnergyCat9]</definedName>
    <definedName name="DV_EnergyCat9" localSheetId="4">Tbl_EnergyCat9[DV_EnergyCat9]</definedName>
    <definedName name="DV_EnergyCat9" localSheetId="6">Tbl_EnergyCat9[DV_EnergyCat9]</definedName>
    <definedName name="DV_EnergyCat9" localSheetId="7">Tbl_EnergyCat9[DV_EnergyCat9]</definedName>
    <definedName name="DV_EnergyCat9">Tbl_EnergyCat9[DV_EnergyCat9]</definedName>
    <definedName name="DV_EnergyCatName" localSheetId="3">Tbl_EnergyCat9[DV_EnergyCatName]</definedName>
    <definedName name="DV_EnergyCatName" localSheetId="4">Tbl_EnergyCat9[DV_EnergyCatName]</definedName>
    <definedName name="DV_EnergyCatName" localSheetId="6">Tbl_EnergyCat9[DV_EnergyCatName]</definedName>
    <definedName name="DV_EnergyCatName" localSheetId="7">Tbl_EnergyCat9[DV_EnergyCatName]</definedName>
    <definedName name="DV_EnergyCatName">Tbl_EnergyCat9[DV_EnergyCatName]</definedName>
    <definedName name="DV_Fuel" localSheetId="3">Tbl_Fuel[DV_Fuel]</definedName>
    <definedName name="DV_Fuel" localSheetId="4">Tbl_Fuel[DV_Fuel]</definedName>
    <definedName name="DV_Fuel" localSheetId="6">Tbl_Fuel[DV_Fuel]</definedName>
    <definedName name="DV_Fuel" localSheetId="7">Tbl_Fuel[DV_Fuel]</definedName>
    <definedName name="DV_Fuel">Tbl_Fuel[DV_Fuel]</definedName>
    <definedName name="DV_Heating" localSheetId="3">Tbl_Heating[DV_Heating]</definedName>
    <definedName name="DV_Heating" localSheetId="4">Tbl_Heating[DV_Heating]</definedName>
    <definedName name="DV_Heating" localSheetId="6">Tbl_Heating[DV_Heating]</definedName>
    <definedName name="DV_Heating" localSheetId="7">Tbl_Heating[DV_Heating]</definedName>
    <definedName name="DV_Heating">Tbl_Heating[DV_Heating]</definedName>
    <definedName name="DV_Importance" localSheetId="3">Tbl_ImportanceCat[DV_Importance]</definedName>
    <definedName name="DV_Importance" localSheetId="4">Tbl_ImportanceCat[DV_Importance]</definedName>
    <definedName name="DV_Importance" localSheetId="6">Tbl_ImportanceCat[DV_Importance]</definedName>
    <definedName name="DV_Importance" localSheetId="2">Tbl_ImportanceCat[DV_Importance]</definedName>
    <definedName name="DV_Importance" localSheetId="7">Tbl_ImportanceCat[DV_Importance]</definedName>
    <definedName name="DV_Importance">Tbl_ImportanceCat[DV_Importance]</definedName>
    <definedName name="DV_ImportanceHigh" localSheetId="3">Tbl_ImpHigh[DV_ImportanceHigh]</definedName>
    <definedName name="DV_ImportanceHigh" localSheetId="4">Tbl_ImpHigh[DV_ImportanceHigh]</definedName>
    <definedName name="DV_ImportanceHigh" localSheetId="6">Tbl_ImpHigh[DV_ImportanceHigh]</definedName>
    <definedName name="DV_ImportanceHigh" localSheetId="2">Tbl_ImpHigh[DV_ImportanceHigh]</definedName>
    <definedName name="DV_ImportanceHigh" localSheetId="7">Tbl_ImpHigh[DV_ImportanceHigh]</definedName>
    <definedName name="DV_ImportanceHigh">Tbl_ImpHigh[DV_ImportanceHigh]</definedName>
    <definedName name="DV_ImportanceLow" localSheetId="3">Tbl_ImpLow[DV_ImportanceLow]</definedName>
    <definedName name="DV_ImportanceLow" localSheetId="4">Tbl_ImpLow[DV_ImportanceLow]</definedName>
    <definedName name="DV_ImportanceLow" localSheetId="6">Tbl_ImpLow[DV_ImportanceLow]</definedName>
    <definedName name="DV_ImportanceLow" localSheetId="2">Tbl_ImpLow[DV_ImportanceLow]</definedName>
    <definedName name="DV_ImportanceLow" localSheetId="7">Tbl_ImpLow[DV_ImportanceLow]</definedName>
    <definedName name="DV_ImportanceLow">Tbl_ImpLow[DV_ImportanceLow]</definedName>
    <definedName name="DV_ImportanceMod">Lookups!$F$49</definedName>
    <definedName name="DV_ImportanceModSS">Lookups!$F$50</definedName>
    <definedName name="DV_Index" localSheetId="3">Tbl_Index[DV_Index]</definedName>
    <definedName name="DV_Index" localSheetId="6">Tbl_Index[DV_Index]</definedName>
    <definedName name="DV_Index" localSheetId="7">Tbl_Index[DV_Index]</definedName>
    <definedName name="DV_Index">Tbl_Index[DV_Index]</definedName>
    <definedName name="DV_OccClass_A1" localSheetId="3">Tbl_A1[DV_OccClass]</definedName>
    <definedName name="DV_OccClass_A1" localSheetId="4">Tbl_A1[DV_OccClass]</definedName>
    <definedName name="DV_OccClass_A1" localSheetId="6">Tbl_A1[DV_OccClass]</definedName>
    <definedName name="DV_OccClass_A1" localSheetId="2">Tbl_A1[DV_OccClass]</definedName>
    <definedName name="DV_OccClass_A1" localSheetId="7">Tbl_A1[DV_OccClass]</definedName>
    <definedName name="DV_OccClass_A1">Tbl_A1[DV_OccClass]</definedName>
    <definedName name="DV_OccClass_A2" localSheetId="3">Tbl_A2[DV_OccClass]</definedName>
    <definedName name="DV_OccClass_A2" localSheetId="4">Tbl_A2[DV_OccClass]</definedName>
    <definedName name="DV_OccClass_A2" localSheetId="6">Tbl_A2[DV_OccClass]</definedName>
    <definedName name="DV_OccClass_A2" localSheetId="2">Tbl_A2[DV_OccClass]</definedName>
    <definedName name="DV_OccClass_A2" localSheetId="7">Tbl_A2[DV_OccClass]</definedName>
    <definedName name="DV_OccClass_A2">Tbl_A2[DV_OccClass]</definedName>
    <definedName name="DV_OccClass_A3" localSheetId="3">Tbl_A3[DV_OccClass]</definedName>
    <definedName name="DV_OccClass_A3" localSheetId="4">Tbl_A3[DV_OccClass]</definedName>
    <definedName name="DV_OccClass_A3" localSheetId="6">Tbl_A3[DV_OccClass]</definedName>
    <definedName name="DV_OccClass_A3" localSheetId="2">Tbl_A3[DV_OccClass]</definedName>
    <definedName name="DV_OccClass_A3" localSheetId="7">Tbl_A3[DV_OccClass]</definedName>
    <definedName name="DV_OccClass_A3">Tbl_A3[DV_OccClass]</definedName>
    <definedName name="DV_OccClass_A4" localSheetId="3">Tbl_A4[DV_OccClass]</definedName>
    <definedName name="DV_OccClass_A4" localSheetId="4">Tbl_A4[DV_OccClass]</definedName>
    <definedName name="DV_OccClass_A4" localSheetId="6">Tbl_A4[DV_OccClass]</definedName>
    <definedName name="DV_OccClass_A4" localSheetId="2">Tbl_A4[DV_OccClass]</definedName>
    <definedName name="DV_OccClass_A4" localSheetId="7">Tbl_A4[DV_OccClass]</definedName>
    <definedName name="DV_OccClass_A4">Tbl_A4[DV_OccClass]</definedName>
    <definedName name="DV_OccClass_B1" localSheetId="3">Tbl_B1[DV_OccClass]</definedName>
    <definedName name="DV_OccClass_B1" localSheetId="4">Tbl_B1[DV_OccClass]</definedName>
    <definedName name="DV_OccClass_B1" localSheetId="6">Tbl_B1[DV_OccClass]</definedName>
    <definedName name="DV_OccClass_B1" localSheetId="2">Tbl_B1[DV_OccClass]</definedName>
    <definedName name="DV_OccClass_B1" localSheetId="7">Tbl_B1[DV_OccClass]</definedName>
    <definedName name="DV_OccClass_B1">Tbl_B1[DV_OccClass]</definedName>
    <definedName name="DV_OccClass_B2" localSheetId="3">Tbl_B2[DV_OccClass]</definedName>
    <definedName name="DV_OccClass_B2" localSheetId="4">Tbl_B2[DV_OccClass]</definedName>
    <definedName name="DV_OccClass_B2" localSheetId="6">Tbl_B2[DV_OccClass]</definedName>
    <definedName name="DV_OccClass_B2" localSheetId="2">Tbl_B2[DV_OccClass]</definedName>
    <definedName name="DV_OccClass_B2" localSheetId="7">Tbl_B2[DV_OccClass]</definedName>
    <definedName name="DV_OccClass_B2">Tbl_B2[DV_OccClass]</definedName>
    <definedName name="DV_OccClass_B3" localSheetId="3">Tbl_B3[DV_OccClass]</definedName>
    <definedName name="DV_OccClass_B3" localSheetId="4">Tbl_B3[DV_OccClass]</definedName>
    <definedName name="DV_OccClass_B3" localSheetId="6">Tbl_B3[DV_OccClass]</definedName>
    <definedName name="DV_OccClass_B3" localSheetId="2">Tbl_B3[DV_OccClass]</definedName>
    <definedName name="DV_OccClass_B3" localSheetId="7">Tbl_B3[DV_OccClass]</definedName>
    <definedName name="DV_OccClass_B3">Tbl_B3[DV_OccClass]</definedName>
    <definedName name="DV_OccClass_C" localSheetId="3">Tbl_C[DV_OccClass]</definedName>
    <definedName name="DV_OccClass_C" localSheetId="4">Tbl_C[DV_OccClass]</definedName>
    <definedName name="DV_OccClass_C" localSheetId="6">Tbl_C[DV_OccClass]</definedName>
    <definedName name="DV_OccClass_C" localSheetId="2">Tbl_C[DV_OccClass]</definedName>
    <definedName name="DV_OccClass_C" localSheetId="7">Tbl_C[DV_OccClass]</definedName>
    <definedName name="DV_OccClass_C">Tbl_C[DV_OccClass]</definedName>
    <definedName name="DV_OccClass_D" localSheetId="3">Tbl_D[DV_OccClass]</definedName>
    <definedName name="DV_OccClass_D" localSheetId="4">Tbl_D[DV_OccClass]</definedName>
    <definedName name="DV_OccClass_D" localSheetId="6">Tbl_D[DV_OccClass]</definedName>
    <definedName name="DV_OccClass_D" localSheetId="2">Tbl_D[DV_OccClass]</definedName>
    <definedName name="DV_OccClass_D" localSheetId="7">Tbl_D[DV_OccClass]</definedName>
    <definedName name="DV_OccClass_D">Tbl_D[DV_OccClass]</definedName>
    <definedName name="DV_OccClass_E" localSheetId="3">Tbl_E[DV_OccClass]</definedName>
    <definedName name="DV_OccClass_E" localSheetId="4">Tbl_E[DV_OccClass]</definedName>
    <definedName name="DV_OccClass_E" localSheetId="6">Tbl_E[DV_OccClass]</definedName>
    <definedName name="DV_OccClass_E" localSheetId="2">Tbl_E[DV_OccClass]</definedName>
    <definedName name="DV_OccClass_E" localSheetId="7">Tbl_E[DV_OccClass]</definedName>
    <definedName name="DV_OccClass_E">Tbl_E[DV_OccClass]</definedName>
    <definedName name="DV_OccClass_F1" localSheetId="3">Tbl_F1[DV_OccClass]</definedName>
    <definedName name="DV_OccClass_F1" localSheetId="4">Tbl_F1[DV_OccClass]</definedName>
    <definedName name="DV_OccClass_F1" localSheetId="6">Tbl_F1[DV_OccClass]</definedName>
    <definedName name="DV_OccClass_F1" localSheetId="2">Tbl_F1[DV_OccClass]</definedName>
    <definedName name="DV_OccClass_F1" localSheetId="7">Tbl_F1[DV_OccClass]</definedName>
    <definedName name="DV_OccClass_F1">Tbl_F1[DV_OccClass]</definedName>
    <definedName name="DV_OccClass_F2" localSheetId="3">Tbl_F2[DV_OccClass]</definedName>
    <definedName name="DV_OccClass_F2" localSheetId="4">Tbl_F2[DV_OccClass]</definedName>
    <definedName name="DV_OccClass_F2" localSheetId="6">Tbl_F2[DV_OccClass]</definedName>
    <definedName name="DV_OccClass_F2" localSheetId="2">Tbl_F2[DV_OccClass]</definedName>
    <definedName name="DV_OccClass_F2" localSheetId="7">Tbl_F2[DV_OccClass]</definedName>
    <definedName name="DV_OccClass_F2">Tbl_F2[DV_OccClass]</definedName>
    <definedName name="DV_OccClass_F3" localSheetId="3">Tbl_F3[DV_OccClass]</definedName>
    <definedName name="DV_OccClass_F3" localSheetId="4">Tbl_F3[DV_OccClass]</definedName>
    <definedName name="DV_OccClass_F3" localSheetId="6">Tbl_F3[DV_OccClass]</definedName>
    <definedName name="DV_OccClass_F3" localSheetId="2">Tbl_F3[DV_OccClass]</definedName>
    <definedName name="DV_OccClass_F3" localSheetId="7">Tbl_F3[DV_OccClass]</definedName>
    <definedName name="DV_OccClass_F3">Tbl_F3[DV_OccClass]</definedName>
    <definedName name="DV_OccGroup" localSheetId="3">Tbl_MajorOcc3[DV_OccGroup]</definedName>
    <definedName name="DV_OccGroup" localSheetId="4">Tbl_MajorOcc3[DV_OccGroup]</definedName>
    <definedName name="DV_OccGroup" localSheetId="6">Tbl_MajorOcc3[DV_OccGroup]</definedName>
    <definedName name="DV_OccGroup" localSheetId="2">Tbl_MajorOcc3[DV_OccGroup]</definedName>
    <definedName name="DV_OccGroup" localSheetId="7">Tbl_MajorOcc3[DV_OccGroup]</definedName>
    <definedName name="DV_OccGroup">Tbl_MajorOcc3[DV_OccGroup]</definedName>
    <definedName name="DV_OccGroup9" localSheetId="3">Tbl_MajorOcc9[DV_OccGroup9]</definedName>
    <definedName name="DV_OccGroup9" localSheetId="4">Tbl_MajorOcc9[DV_OccGroup9]</definedName>
    <definedName name="DV_OccGroup9" localSheetId="6">Tbl_MajorOcc9[DV_OccGroup9]</definedName>
    <definedName name="DV_OccGroup9" localSheetId="7">Tbl_MajorOcc9[DV_OccGroup9]</definedName>
    <definedName name="DV_OccGroup9">Tbl_MajorOcc9[DV_OccGroup9]</definedName>
    <definedName name="DV_OccLoad" localSheetId="3">Tbl_OccLoad[DV_OccLoad]</definedName>
    <definedName name="DV_OccLoad" localSheetId="4">Tbl_OccLoad[DV_OccLoad]</definedName>
    <definedName name="DV_OccLoad" localSheetId="6">Tbl_OccLoad[DV_OccLoad]</definedName>
    <definedName name="DV_OccLoad" localSheetId="2">Tbl_OccLoad[DV_OccLoad]</definedName>
    <definedName name="DV_OccLoad" localSheetId="7">Tbl_OccLoad[DV_OccLoad]</definedName>
    <definedName name="DV_OccLoad">Tbl_OccLoad[DV_OccLoad]</definedName>
    <definedName name="DV_OtherConditions" localSheetId="3">Tbl_OtherConditions[DV_OtherConditions]</definedName>
    <definedName name="DV_OtherConditions" localSheetId="4">Tbl_OtherConditions[DV_OtherConditions]</definedName>
    <definedName name="DV_OtherConditions" localSheetId="6">Tbl_OtherConditions[DV_OtherConditions]</definedName>
    <definedName name="DV_OtherConditions" localSheetId="7">Tbl_OtherConditions[DV_OtherConditions]</definedName>
    <definedName name="DV_OtherConditions">Tbl_OtherConditions[DV_OtherConditions]</definedName>
    <definedName name="DV_P11ProType">Lookups!$F$7:$F$12</definedName>
    <definedName name="DV_PerformanceReduction">Tbl_PerformanceReduction[DV_PerformanceReduction]</definedName>
    <definedName name="DV_ProType" localSheetId="3">Tbl_ProType[DV_ProType]</definedName>
    <definedName name="DV_ProType" localSheetId="4">Tbl_ProType[DV_ProType]</definedName>
    <definedName name="DV_ProType" localSheetId="6">Tbl_ProType[DV_ProType]</definedName>
    <definedName name="DV_ProType" localSheetId="2">Tbl_ProType[DV_ProType]</definedName>
    <definedName name="DV_ProType" localSheetId="7">Tbl_ProType[DV_ProType]</definedName>
    <definedName name="DV_ProType">Tbl_ProType[DV_ProType]</definedName>
    <definedName name="DV_SoundXmission">Tbl_SoundXmission[DV_SoundXmission]</definedName>
    <definedName name="DV_Sprinkler" localSheetId="3">Tbl_Sprinkler[DV_Sprinkler]</definedName>
    <definedName name="DV_Sprinkler" localSheetId="4">Tbl_Sprinkler[DV_Sprinkler]</definedName>
    <definedName name="DV_Sprinkler" localSheetId="6">Tbl_Sprinkler[DV_Sprinkler]</definedName>
    <definedName name="DV_Sprinkler" localSheetId="2">Tbl_Sprinkler[DV_Sprinkler]</definedName>
    <definedName name="DV_Sprinkler" localSheetId="7">Tbl_Sprinkler[DV_Sprinkler]</definedName>
    <definedName name="DV_Sprinkler">Tbl_Sprinkler[DV_Sprinkler]</definedName>
    <definedName name="DV_SprinklerReqd" localSheetId="6">Tbl_SprinklerReqd[DV_SprinklerReqd]</definedName>
    <definedName name="DV_SprinklerReqd" localSheetId="7">Tbl_SprinklerReqd[DV_SprinklerReqd]</definedName>
    <definedName name="DV_SprinklerReqd">Tbl_SprinklerReqd[DV_SprinklerReqd]</definedName>
    <definedName name="DV_SSCladType">Tbl_ConstType[DV_SSCladType]</definedName>
    <definedName name="DV_SSConstType" localSheetId="3">Tbl_ConstType[DV_SSConstType]</definedName>
    <definedName name="DV_SSConstType" localSheetId="4">Tbl_ConstType[DV_SSConstType]</definedName>
    <definedName name="DV_SSConstType" localSheetId="6">Tbl_ConstType[DV_SSConstType]</definedName>
    <definedName name="DV_SSConstType" localSheetId="2">Tbl_ConstType[DV_SSConstType]</definedName>
    <definedName name="DV_SSConstType" localSheetId="7">Tbl_ConstType[DV_SSConstType]</definedName>
    <definedName name="DV_SSConstType">Tbl_ConstType[DV_SSConstType]</definedName>
    <definedName name="DV_YesNo" localSheetId="3">Tbl_YesNo[DV_YesNo]</definedName>
    <definedName name="DV_YesNo" localSheetId="4">Tbl_YesNo[DV_YesNo]</definedName>
    <definedName name="DV_YesNo" localSheetId="6">Tbl_YesNo[DV_YesNo]</definedName>
    <definedName name="DV_YesNo" localSheetId="2">Tbl_YesNo[DV_YesNo]</definedName>
    <definedName name="DV_YesNo" localSheetId="7">Tbl_YesNo[DV_YesNo]</definedName>
    <definedName name="DV_YesNo">Tbl_YesNo[DV_YesNo]</definedName>
    <definedName name="DV_Zone1">Tbl_SB12[DV_Zone1]</definedName>
    <definedName name="DV_Zone2">Tbl_SB12[DV_Zone2]</definedName>
    <definedName name="DV_ZoneSelected">Lookups!$I$122:$I$138</definedName>
    <definedName name="EBF_1">SS_Interpolation!$B$14</definedName>
    <definedName name="EBF_2">SS_Interpolation!$B$15</definedName>
    <definedName name="EBF_Actual">SS_Interpolation!$B$5</definedName>
    <definedName name="EE9_Cat" localSheetId="7">Part9_SPA!$C$65</definedName>
    <definedName name="EE9_Cat">Part9!$C$67</definedName>
    <definedName name="ImpCat">'Seismic Supp'!$E$3</definedName>
    <definedName name="ImportanceCatSel" localSheetId="4">Part11!$G$32</definedName>
    <definedName name="ImportanceCatSel" localSheetId="6">Part3_SPA!$D$48</definedName>
    <definedName name="ImportanceCatSel">Part3!$D$54</definedName>
    <definedName name="ImportanceCatSelSS">'Seismic Supp'!$E$3</definedName>
    <definedName name="LD_1">SS_Interpolation!$E$11</definedName>
    <definedName name="LD_2">SS_Interpolation!$F$11</definedName>
    <definedName name="LD_Actual">SS_Interpolation!$B$6</definedName>
    <definedName name="MajOcc1" localSheetId="3">Part10!$D$15</definedName>
    <definedName name="MajOcc1" localSheetId="4">Part11!$D$15</definedName>
    <definedName name="MajOcc1" localSheetId="6">Part3_SPA!$D$14</definedName>
    <definedName name="MajOcc1" localSheetId="2">Part9!$D$15</definedName>
    <definedName name="MajOcc1" localSheetId="7">Part9_SPA!$D$14</definedName>
    <definedName name="MajOcc1">Part3!$D$15</definedName>
    <definedName name="MajOcc2" localSheetId="3">Part10!$D$16</definedName>
    <definedName name="MajOcc2" localSheetId="4">Part11!$D$16</definedName>
    <definedName name="MajOcc2" localSheetId="6">Part3_SPA!$D$15</definedName>
    <definedName name="MajOcc2" localSheetId="2">Part9!$D$16</definedName>
    <definedName name="MajOcc2" localSheetId="7">Part9_SPA!$D$15</definedName>
    <definedName name="MajOcc2">Part3!$D$16</definedName>
    <definedName name="MajOcc3" localSheetId="3">Part10!$D$17</definedName>
    <definedName name="MajOcc3" localSheetId="4">Part11!$D$17</definedName>
    <definedName name="MajOcc3" localSheetId="6">Part3_SPA!$D$16</definedName>
    <definedName name="MajOcc3" localSheetId="2">Part9!$D$17</definedName>
    <definedName name="MajOcc3" localSheetId="7">Part9_SPA!$D$16</definedName>
    <definedName name="MajOcc3">Part3!$D$17</definedName>
    <definedName name="MajOcc4">Part3!$D$18</definedName>
    <definedName name="MajOcc5">Part3!$D$19</definedName>
    <definedName name="OccClassifications" localSheetId="3">Tbl_A1[], Tbl_A2[], Tbl_A3[], Tbl_A4[], Tbl_B1[], Tbl_B2[], Tbl_B3[], Tbl_C[], Tbl_D[], Tbl_E[], Tbl_F1[], Tbl_F2[], Tbl_F3[]</definedName>
    <definedName name="OccClassifications" localSheetId="4">Tbl_A1[], Tbl_A2[], Tbl_A3[], Tbl_A4[], Tbl_B1[], Tbl_B2[], Tbl_B3[], Tbl_C[], Tbl_D[], Tbl_E[], Tbl_F1[], Tbl_F2[], Tbl_F3[]</definedName>
    <definedName name="OccClassifications" localSheetId="6">Tbl_A1[], Tbl_A2[], Tbl_A3[], Tbl_A4[], Tbl_B1[], Tbl_B2[], Tbl_B3[], Tbl_C[], Tbl_D[], Tbl_E[], Tbl_F1[], Tbl_F2[], Tbl_F3[]</definedName>
    <definedName name="OccClassifications" localSheetId="2">Tbl_A1[], Tbl_A2[], Tbl_A3[], Tbl_A4[], Tbl_B1[], Tbl_B2[], Tbl_B3[], Tbl_C[], Tbl_D[], Tbl_E[], Tbl_F1[], Tbl_F2[], Tbl_F3[]</definedName>
    <definedName name="OccClassifications" localSheetId="7">Tbl_A1[], Tbl_A2[], Tbl_A3[], Tbl_A4[], Tbl_B1[], Tbl_B2[], Tbl_B3[], Tbl_C[], Tbl_D[], Tbl_E[], Tbl_F1[], Tbl_F2[], Tbl_F3[]</definedName>
    <definedName name="OccClassifications">Tbl_A1[], Tbl_A2[], Tbl_A3[], Tbl_A4[], Tbl_B1[], Tbl_B2[], Tbl_B3[], Tbl_C[], Tbl_D[], Tbl_E[], Tbl_F1[], Tbl_F2[], Tbl_F3[]</definedName>
    <definedName name="_xlnm.Print_Area" localSheetId="9">Lookups!$A$1:$J$240</definedName>
    <definedName name="_xlnm.Print_Area" localSheetId="3">Part10!$A$1:$I$47</definedName>
    <definedName name="_xlnm.Print_Area" localSheetId="4">Part11!$A$1:$I$83</definedName>
    <definedName name="_xlnm.Print_Area" localSheetId="1">Part3!$A$1:$L$90</definedName>
    <definedName name="_xlnm.Print_Area" localSheetId="6">Part3_SPA!$A$1:$K$52</definedName>
    <definedName name="_xlnm.Print_Area" localSheetId="2">Part9!$A$1:$K$86</definedName>
    <definedName name="_xlnm.Print_Area" localSheetId="7">Part9_SPA!$A$1:$K$80</definedName>
    <definedName name="_xlnm.Print_Area" localSheetId="0">'Read Me First'!$A$1:$D$55</definedName>
    <definedName name="_xlnm.Print_Area" localSheetId="5">'Seismic Supp'!$A$1:$H$21</definedName>
    <definedName name="_xlnm.Print_Area" localSheetId="8">SS_Interpolation!$A$1:$I$20</definedName>
    <definedName name="SHI">'Seismic Supp'!$E$13</definedName>
    <definedName name="UPO">SS_Interpolation!$E$19</definedName>
    <definedName name="UPO_1">SS_Interpolation!$E$17</definedName>
    <definedName name="UPO_2">SS_Interpolation!$F$17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5" l="1"/>
  <c r="E11" i="2" l="1"/>
  <c r="A44" i="8" l="1"/>
  <c r="A12" i="8"/>
  <c r="A14" i="8"/>
  <c r="A18" i="8"/>
  <c r="A20" i="8"/>
  <c r="A25" i="8"/>
  <c r="A27" i="8"/>
  <c r="A28" i="8"/>
  <c r="A29" i="8"/>
  <c r="A33" i="8"/>
  <c r="A34" i="8"/>
  <c r="A39" i="8"/>
  <c r="H78" i="8"/>
  <c r="H41" i="9"/>
  <c r="I123" i="1"/>
  <c r="I124" i="1"/>
  <c r="I125" i="1"/>
  <c r="I126" i="1"/>
  <c r="I127" i="1"/>
  <c r="I128" i="1"/>
  <c r="I129" i="1"/>
  <c r="I130" i="1"/>
  <c r="I131" i="1"/>
  <c r="I132" i="1"/>
  <c r="I133" i="1"/>
  <c r="I134" i="1"/>
  <c r="I135" i="1"/>
  <c r="I136" i="1"/>
  <c r="I137" i="1"/>
  <c r="I138" i="1"/>
  <c r="I122" i="1"/>
  <c r="F63" i="2"/>
  <c r="F62" i="2"/>
  <c r="E49" i="8"/>
  <c r="G115" i="1"/>
  <c r="H115" i="1"/>
  <c r="G116" i="1"/>
  <c r="H116" i="1"/>
  <c r="G117" i="1"/>
  <c r="H117" i="1"/>
  <c r="I117" i="1"/>
  <c r="I116" i="1"/>
  <c r="I115" i="1"/>
  <c r="J115" i="1"/>
  <c r="J116" i="1"/>
  <c r="J117" i="1"/>
  <c r="E13" i="4"/>
  <c r="F19" i="4" s="1"/>
  <c r="I114" i="1"/>
  <c r="E10" i="4"/>
  <c r="E11" i="4" s="1"/>
  <c r="H85" i="2"/>
  <c r="H81" i="5"/>
  <c r="E20" i="2"/>
  <c r="H50" i="5"/>
  <c r="I60" i="2"/>
  <c r="E44" i="2"/>
  <c r="E43" i="2"/>
  <c r="E19" i="2"/>
  <c r="E18" i="2"/>
  <c r="E17" i="2"/>
  <c r="J70" i="12"/>
  <c r="J69" i="12"/>
  <c r="F50" i="12"/>
  <c r="E50" i="12"/>
  <c r="F49" i="12"/>
  <c r="E49" i="12"/>
  <c r="J48" i="12"/>
  <c r="H40" i="12"/>
  <c r="J30" i="12"/>
  <c r="J31" i="12"/>
  <c r="J32" i="12"/>
  <c r="J33" i="12"/>
  <c r="I33" i="12"/>
  <c r="H33" i="12"/>
  <c r="J25" i="12"/>
  <c r="J26" i="12"/>
  <c r="J27" i="12"/>
  <c r="J28" i="12"/>
  <c r="I28" i="12"/>
  <c r="H28" i="12"/>
  <c r="J20" i="12"/>
  <c r="J21" i="12"/>
  <c r="J22" i="12"/>
  <c r="J23" i="12"/>
  <c r="I23" i="12"/>
  <c r="H23" i="12"/>
  <c r="E17" i="12"/>
  <c r="E16" i="12"/>
  <c r="E15" i="12"/>
  <c r="E14" i="12"/>
  <c r="I11" i="12"/>
  <c r="K1" i="12"/>
  <c r="A1" i="12"/>
  <c r="H45" i="11"/>
  <c r="E40" i="11"/>
  <c r="E39" i="11"/>
  <c r="E38" i="11"/>
  <c r="J30" i="11"/>
  <c r="J31" i="11"/>
  <c r="J32" i="11"/>
  <c r="J33" i="11"/>
  <c r="I33" i="11"/>
  <c r="H33" i="11"/>
  <c r="J25" i="11"/>
  <c r="J26" i="11"/>
  <c r="J27" i="11"/>
  <c r="J28" i="11"/>
  <c r="I28" i="11"/>
  <c r="H28" i="11"/>
  <c r="J20" i="11"/>
  <c r="J21" i="11"/>
  <c r="J22" i="11"/>
  <c r="J23" i="11"/>
  <c r="I23" i="11"/>
  <c r="H23" i="11"/>
  <c r="E17" i="11"/>
  <c r="E16" i="11"/>
  <c r="E15" i="11"/>
  <c r="E14" i="11"/>
  <c r="I11" i="11"/>
  <c r="K1" i="11"/>
  <c r="A1" i="11"/>
  <c r="H1" i="4"/>
  <c r="A15" i="3"/>
  <c r="A14" i="3"/>
  <c r="F10" i="3"/>
  <c r="E10" i="3"/>
  <c r="F17" i="3"/>
  <c r="E17" i="3"/>
  <c r="E6" i="3"/>
  <c r="E5" i="3"/>
  <c r="K33" i="2"/>
  <c r="K34" i="2"/>
  <c r="K35" i="2"/>
  <c r="K36" i="2"/>
  <c r="J36" i="2"/>
  <c r="I36" i="2"/>
  <c r="K28" i="2"/>
  <c r="K29" i="2"/>
  <c r="K30" i="2"/>
  <c r="K31" i="2"/>
  <c r="J31" i="2"/>
  <c r="I31" i="2"/>
  <c r="K23" i="2"/>
  <c r="K24" i="2"/>
  <c r="K25" i="2"/>
  <c r="K26" i="2"/>
  <c r="J26" i="2"/>
  <c r="I26" i="2"/>
  <c r="H32" i="9"/>
  <c r="H22" i="8"/>
  <c r="H21" i="8"/>
  <c r="H23" i="8"/>
  <c r="H24" i="8"/>
  <c r="G24" i="8"/>
  <c r="F24" i="8"/>
  <c r="H38" i="8"/>
  <c r="J31" i="5"/>
  <c r="J32" i="5"/>
  <c r="J33" i="5"/>
  <c r="J34" i="5"/>
  <c r="I34" i="5"/>
  <c r="H34" i="5"/>
  <c r="H29" i="5"/>
  <c r="I29" i="5"/>
  <c r="J26" i="5"/>
  <c r="J27" i="5"/>
  <c r="J28" i="5"/>
  <c r="J29" i="5"/>
  <c r="J21" i="5"/>
  <c r="J22" i="5"/>
  <c r="J23" i="5"/>
  <c r="J24" i="5"/>
  <c r="I24" i="5"/>
  <c r="H24" i="5"/>
  <c r="F52" i="5"/>
  <c r="F51" i="5"/>
  <c r="F61" i="2"/>
  <c r="J12" i="2"/>
  <c r="I12" i="5"/>
  <c r="G12" i="8"/>
  <c r="G12" i="9"/>
  <c r="E18" i="5"/>
  <c r="E18" i="9"/>
  <c r="E18" i="8"/>
  <c r="A12" i="9"/>
  <c r="A14" i="9"/>
  <c r="A18" i="9"/>
  <c r="A20" i="9"/>
  <c r="A22" i="9"/>
  <c r="A23" i="9"/>
  <c r="A24" i="9"/>
  <c r="A28" i="9"/>
  <c r="A33" i="9"/>
  <c r="A37" i="9"/>
  <c r="A41" i="9"/>
  <c r="A48" i="8"/>
  <c r="A50" i="8"/>
  <c r="A62" i="8"/>
  <c r="A74" i="8"/>
  <c r="A78" i="8"/>
  <c r="E48" i="8"/>
  <c r="E17" i="9"/>
  <c r="E16" i="9"/>
  <c r="E15" i="9"/>
  <c r="E17" i="8"/>
  <c r="E16" i="8"/>
  <c r="E15" i="8"/>
  <c r="K1" i="1"/>
  <c r="A1" i="1"/>
  <c r="I1" i="3"/>
  <c r="A1" i="3"/>
  <c r="A1" i="4"/>
  <c r="I1" i="8"/>
  <c r="A1" i="8"/>
  <c r="I1" i="9"/>
  <c r="A1" i="9"/>
  <c r="A1" i="5"/>
  <c r="L1" i="2"/>
  <c r="A1" i="2"/>
  <c r="K1" i="5"/>
  <c r="I50" i="2"/>
  <c r="F50" i="1"/>
  <c r="J73" i="5"/>
  <c r="H70" i="1"/>
  <c r="J72" i="5"/>
  <c r="E15" i="5"/>
  <c r="E17" i="5"/>
  <c r="E16" i="5"/>
  <c r="H41" i="5"/>
  <c r="F49" i="1"/>
  <c r="E45" i="2"/>
  <c r="E42" i="2"/>
  <c r="E41" i="2"/>
  <c r="E15" i="2"/>
  <c r="A55" i="1"/>
  <c r="A59" i="1"/>
  <c r="A58" i="1"/>
  <c r="A57" i="1"/>
  <c r="A56" i="1"/>
  <c r="E16" i="2"/>
  <c r="B50" i="1"/>
  <c r="B17" i="1"/>
  <c r="E19" i="3"/>
  <c r="G114" i="1" l="1"/>
  <c r="H114" i="1" s="1"/>
  <c r="D55" i="2"/>
  <c r="E55" i="2" s="1"/>
  <c r="F31" i="4"/>
  <c r="G13" i="4"/>
  <c r="D49" i="11"/>
  <c r="E49" i="11" s="1"/>
  <c r="J114" i="1" l="1"/>
  <c r="F119" i="1" s="1"/>
  <c r="F20" i="4" s="1"/>
</calcChain>
</file>

<file path=xl/sharedStrings.xml><?xml version="1.0" encoding="utf-8"?>
<sst xmlns="http://schemas.openxmlformats.org/spreadsheetml/2006/main" count="1553" uniqueCount="762">
  <si>
    <t>A1</t>
  </si>
  <si>
    <t>A2</t>
  </si>
  <si>
    <t>Other assembly occupancies</t>
  </si>
  <si>
    <t>A3</t>
  </si>
  <si>
    <t>Arenas</t>
  </si>
  <si>
    <t>A4</t>
  </si>
  <si>
    <t>B1</t>
  </si>
  <si>
    <t>B2</t>
  </si>
  <si>
    <t>B3</t>
  </si>
  <si>
    <t>C</t>
  </si>
  <si>
    <t>Residential</t>
  </si>
  <si>
    <t>D</t>
  </si>
  <si>
    <t>Business &amp; Personal Services</t>
  </si>
  <si>
    <t>E</t>
  </si>
  <si>
    <t>Mercantile</t>
  </si>
  <si>
    <t>F1</t>
  </si>
  <si>
    <t>High Hazard Industrial</t>
  </si>
  <si>
    <t>F2</t>
  </si>
  <si>
    <t>Medium Hazard Industrial</t>
  </si>
  <si>
    <t>F3</t>
  </si>
  <si>
    <t>Low Hazard Industrial</t>
  </si>
  <si>
    <t>DV_OccGroup</t>
  </si>
  <si>
    <t>VL_OccName</t>
  </si>
  <si>
    <t>3.2.2.20.</t>
  </si>
  <si>
    <t>Group A, Division 1, Any Height, Any Area, Sprinklered</t>
  </si>
  <si>
    <t>3.2.2.21.</t>
  </si>
  <si>
    <t>Group A, Division 1, 1 Storey, Limited Area</t>
  </si>
  <si>
    <t>3.2.2.22.</t>
  </si>
  <si>
    <t>Group A, Division 1, 1 Storey</t>
  </si>
  <si>
    <t>DV_OccClass</t>
  </si>
  <si>
    <t>VL_OccClass</t>
  </si>
  <si>
    <t>Table = "Tbl_A1"</t>
  </si>
  <si>
    <t>3.2.2.23.</t>
  </si>
  <si>
    <t>Group A, Division 2, Any Height, Any Area, Sprinklered</t>
  </si>
  <si>
    <t>3.2.2.24.</t>
  </si>
  <si>
    <t>Group A, Division 2, up to 6 Storeys, Any Area, Sprinklered</t>
  </si>
  <si>
    <t>3.2.2.25.</t>
  </si>
  <si>
    <t>Group A, Division 2, up to 2 Storeys</t>
  </si>
  <si>
    <t>3.2.2.26.</t>
  </si>
  <si>
    <t>Group A, Division 2, up to 2 Storeys, Increased Area, Sprinklered</t>
  </si>
  <si>
    <t>3.2.2.27.</t>
  </si>
  <si>
    <t>Group A, Division 2, up to 2 Storeys, Sprinklered</t>
  </si>
  <si>
    <t>3.2.2.28.</t>
  </si>
  <si>
    <t>Group A, Division 2, 1 Storey</t>
  </si>
  <si>
    <t>Table = "Tbl_A2"</t>
  </si>
  <si>
    <t>BUILDING CLASSIFICATION</t>
  </si>
  <si>
    <t>MAJOR AND SUBSIDIARY OCCUPANCIES</t>
  </si>
  <si>
    <t>Drop-down list test:</t>
  </si>
  <si>
    <t>DV_OccClass_Name</t>
  </si>
  <si>
    <t>DV_OccClass_A1</t>
  </si>
  <si>
    <t>DV_OccClass_A2</t>
  </si>
  <si>
    <t>3.2.2.29.</t>
  </si>
  <si>
    <t>Group A, Division 3, Any Height, Any Area</t>
  </si>
  <si>
    <t>3.2.2.30.</t>
  </si>
  <si>
    <t>Group A, Division 3, up to 2 Storeys</t>
  </si>
  <si>
    <t>3.2.2.31.</t>
  </si>
  <si>
    <t>Group A, Division 3, up to 2 Storeys, Sprinklered</t>
  </si>
  <si>
    <t>3.2.2.32.</t>
  </si>
  <si>
    <t>Group A, Division 3, 1 Storey, Increased Area</t>
  </si>
  <si>
    <t>3.2.2.33.</t>
  </si>
  <si>
    <t>Group A, Division 3, 1 Storey, Sprinklered</t>
  </si>
  <si>
    <t>3.2.2.34.</t>
  </si>
  <si>
    <t>Group A, Division 3, 1 Storey</t>
  </si>
  <si>
    <t>3.2.2.35.</t>
  </si>
  <si>
    <t>Group A, Division 4</t>
  </si>
  <si>
    <t>3.2.2.36.</t>
  </si>
  <si>
    <t>Group B, Division 1, Any Height, Any Area, Sprinklered</t>
  </si>
  <si>
    <t>3.2.2.37.</t>
  </si>
  <si>
    <t>Group B, Division 1, up to 3 Storeys, Sprinklered</t>
  </si>
  <si>
    <t>3.2.2.38.</t>
  </si>
  <si>
    <t>Group B, Division 2 or Division 3, Any Height, Any Area, Sprinklered</t>
  </si>
  <si>
    <t>3.2.2.39.</t>
  </si>
  <si>
    <t>Group B, Division 2 or Division 3, up to 3 Storeys, Sprinklered</t>
  </si>
  <si>
    <t>3.2.2.40.</t>
  </si>
  <si>
    <t>Group B, Division 2 or Division 3, up to 2 Storeys, Sprinklered</t>
  </si>
  <si>
    <t>3.2.2.41.</t>
  </si>
  <si>
    <t>Group B, Division 2 or Division 3, 1 Storey, Sprinklered</t>
  </si>
  <si>
    <t>3.2.2.42.</t>
  </si>
  <si>
    <t>Group C, Any Height, Any Area, Sprinklered</t>
  </si>
  <si>
    <t>3.2.2.43.</t>
  </si>
  <si>
    <t>Group C, up to 6 Storeys, Sprinklered, Noncombustible Construction</t>
  </si>
  <si>
    <t>3.2.2.43A.</t>
  </si>
  <si>
    <t>Group C, up to 6 Storeys, Sprinklered, Combustible Construction</t>
  </si>
  <si>
    <t>3.2.2.44.</t>
  </si>
  <si>
    <t>Group C, up to 4 Storeys, Noncombustible Construction</t>
  </si>
  <si>
    <t>3.2.2.45.</t>
  </si>
  <si>
    <t>Group C, up to 4 Storeys, Sprinklered</t>
  </si>
  <si>
    <t>3.2.2.46.</t>
  </si>
  <si>
    <t>Group C, up to 3 Storeys, Increased Area</t>
  </si>
  <si>
    <t>3.2.2.47.</t>
  </si>
  <si>
    <t>Group C, up to 3 Storeys</t>
  </si>
  <si>
    <t>3.2.2.48.</t>
  </si>
  <si>
    <t>Group C, up to 3 Storeys, Sprinklered</t>
  </si>
  <si>
    <t>3.2.2.49.</t>
  </si>
  <si>
    <t>Group D, Any Height, Any Area</t>
  </si>
  <si>
    <t>3.2.2.50.</t>
  </si>
  <si>
    <t>Group D, up to 6 Storeys</t>
  </si>
  <si>
    <t>3.2.2.50A.</t>
  </si>
  <si>
    <t>Group D, up to 6 Storeys, Sprinklered, Combustible Construction</t>
  </si>
  <si>
    <t>3.2.2.51.</t>
  </si>
  <si>
    <t>Group D, up to 6 Storeys, Sprinklered, Noncombustible Construction</t>
  </si>
  <si>
    <t>3.2.2.52.</t>
  </si>
  <si>
    <t>Group D, up to 4 Storeys, Sprinklered</t>
  </si>
  <si>
    <t>3.2.2.53.</t>
  </si>
  <si>
    <t>Group D, up to 3 Storeys</t>
  </si>
  <si>
    <t>3.2.2.54.</t>
  </si>
  <si>
    <t>Group D, up to 3 Storeys, Sprinklered</t>
  </si>
  <si>
    <t>3.2.2.55.</t>
  </si>
  <si>
    <t>Group D, up to 2 Storeys</t>
  </si>
  <si>
    <t>3.2.2.56.</t>
  </si>
  <si>
    <t>Group D, up to 2 Storeys, Sprinklered</t>
  </si>
  <si>
    <t>3.2.2.57.</t>
  </si>
  <si>
    <t>Group E, Any Height, Any Area, Sprinklered</t>
  </si>
  <si>
    <t>3.2.2.58.</t>
  </si>
  <si>
    <t>Group E, up to 4 Storeys, Sprinklered</t>
  </si>
  <si>
    <t>3.2.2.59.</t>
  </si>
  <si>
    <t>Group E, up to 3 Storeys</t>
  </si>
  <si>
    <t>3.2.2.60.</t>
  </si>
  <si>
    <t>Group E, up to 3 Storeys, Sprinklered</t>
  </si>
  <si>
    <t>3.2.2.61.</t>
  </si>
  <si>
    <t>Group E, up to 2 Storeys</t>
  </si>
  <si>
    <t>3.2.2.62.</t>
  </si>
  <si>
    <t>Group E, up to 2 Storeys, Sprinklered</t>
  </si>
  <si>
    <t>3.2.2.63.</t>
  </si>
  <si>
    <t>Group F, Division 1, up to 4 Storeys, Sprinklered</t>
  </si>
  <si>
    <t>3.2.2.64.</t>
  </si>
  <si>
    <t>Group F, Division 1, up to 3 Storeys, Sprinklered</t>
  </si>
  <si>
    <t>3.2.2.65.</t>
  </si>
  <si>
    <t>Group F, Division 1, up to 2 Storeys, Sprinklered</t>
  </si>
  <si>
    <t>3.2.2.66.</t>
  </si>
  <si>
    <t>Group F, Division 1, 1 Storey</t>
  </si>
  <si>
    <t>3.2.2.67.</t>
  </si>
  <si>
    <t>Group F, Division 2, Any Height, Any Area, Sprinklered</t>
  </si>
  <si>
    <t>3.2.2.68.</t>
  </si>
  <si>
    <t>Group F, Division 2, up to 6 Storeys</t>
  </si>
  <si>
    <t>3.2.2.69.</t>
  </si>
  <si>
    <t>Group F, Division 2, up to 4 Storeys, Increased Area</t>
  </si>
  <si>
    <t>3.2.2.70.</t>
  </si>
  <si>
    <t>Group F, Division 2, up to 4 Storeys</t>
  </si>
  <si>
    <t>3.2.2.71.</t>
  </si>
  <si>
    <t>Group F, Division 2, up to 2 Storeys</t>
  </si>
  <si>
    <t>3.2.2.72.</t>
  </si>
  <si>
    <t>Group F, Division 2, up to 2 Storeys, Sprinklered</t>
  </si>
  <si>
    <t>3.2.2.73.</t>
  </si>
  <si>
    <t>Group F, Division 3, Any Height, Any Area</t>
  </si>
  <si>
    <t>3.2.2.74.</t>
  </si>
  <si>
    <t>Group F, Division 3, up to 6 Storeys</t>
  </si>
  <si>
    <t>3.2.2.75.</t>
  </si>
  <si>
    <t>Group F, Division 3, up to 6 Storeys, Sprinklered</t>
  </si>
  <si>
    <t>3.2.2.76.</t>
  </si>
  <si>
    <t>Group F, Division 3, up to 4 Storeys</t>
  </si>
  <si>
    <t>3.2.2.77.</t>
  </si>
  <si>
    <t>Group F, Division 3, up to 4 Storeys, Sprinklered</t>
  </si>
  <si>
    <t>3.2.2.78.</t>
  </si>
  <si>
    <t>Group F, Division 3, up to 2 Storeys</t>
  </si>
  <si>
    <t>3.2.2.79.</t>
  </si>
  <si>
    <t>Group F, Division 3, up to 2 Storeys, Sprinklered</t>
  </si>
  <si>
    <t>3.2.2.80.</t>
  </si>
  <si>
    <t>Group F, Division 3, 1 Storey</t>
  </si>
  <si>
    <t>3.2.2.81.</t>
  </si>
  <si>
    <t>Group F, Division 3, 1 Storey, Sprinklered</t>
  </si>
  <si>
    <t>3.2.2.82.</t>
  </si>
  <si>
    <t>Group F, Division 3, 1 Storey, Any Area, Low Fire Load Occupancy</t>
  </si>
  <si>
    <t>3.2.2.83.</t>
  </si>
  <si>
    <t>Group F, Division 3, Storage Garages up to 22 m High</t>
  </si>
  <si>
    <t>DV_OccClass_A3</t>
  </si>
  <si>
    <t>DV_OccClass_A4</t>
  </si>
  <si>
    <t>DV_OccClass_B1</t>
  </si>
  <si>
    <t>DV_OccClass_B2</t>
  </si>
  <si>
    <t>DV_OccClass_B3</t>
  </si>
  <si>
    <t>DV_OccClass_C</t>
  </si>
  <si>
    <t>DV_OccClass_D</t>
  </si>
  <si>
    <t>DV_OccClass_E</t>
  </si>
  <si>
    <t>DV_OccClass_F1</t>
  </si>
  <si>
    <t>DV_OccClass_F2</t>
  </si>
  <si>
    <t>DV_OccClass_F3</t>
  </si>
  <si>
    <t>Table = 'Tbl_A4"</t>
  </si>
  <si>
    <t>Table = "Tbl_A3"</t>
  </si>
  <si>
    <t>Table = "Tbl_B1"</t>
  </si>
  <si>
    <t>Table = "Tbl_B2"</t>
  </si>
  <si>
    <t>Table = "Tbl_C"</t>
  </si>
  <si>
    <t>Table = "Tbl_B3"</t>
  </si>
  <si>
    <t>Table = "Tbl_D"</t>
  </si>
  <si>
    <t>Table = 'Tbl_E"</t>
  </si>
  <si>
    <t>Table = "Tbl_F1"</t>
  </si>
  <si>
    <t>Table = "Tbl_F2"</t>
  </si>
  <si>
    <t>Table = "Tbl_F3"</t>
  </si>
  <si>
    <t>PART 3 - FIRE PROTECTION, OCCUPANT SAFETY AND ACCESSIBILITY</t>
  </si>
  <si>
    <t>Name of Practice</t>
  </si>
  <si>
    <t>Contact</t>
  </si>
  <si>
    <t>Date</t>
  </si>
  <si>
    <t>Seal &amp; Signature</t>
  </si>
  <si>
    <t>PROJECT TYPE</t>
  </si>
  <si>
    <t>BUILDING AREA (m²)</t>
  </si>
  <si>
    <t>EXISTING</t>
  </si>
  <si>
    <t>NEW</t>
  </si>
  <si>
    <t>TOTAL</t>
  </si>
  <si>
    <t>GROSS AREA (m²)</t>
  </si>
  <si>
    <t>DESCRIPTION</t>
  </si>
  <si>
    <t>-</t>
  </si>
  <si>
    <t>SUPERIMPOSED MAJOR OCCUPANCIES</t>
  </si>
  <si>
    <t>IMPORTANCE CATEGORY</t>
  </si>
  <si>
    <t>SPRINKLER SYSTEM</t>
  </si>
  <si>
    <t>STANDPIPE SYSTEM</t>
  </si>
  <si>
    <t>FIRE ALARM SYSTEM</t>
  </si>
  <si>
    <t>CONSTRUCTION TYPE</t>
  </si>
  <si>
    <t>RESTRICTIONS</t>
  </si>
  <si>
    <t>ACTUAL</t>
  </si>
  <si>
    <t>OCCUPANT LOAD</t>
  </si>
  <si>
    <t>BASED ON</t>
  </si>
  <si>
    <t>OCCUPANCY</t>
  </si>
  <si>
    <t>PLUMBING FIXTURE REQUIREMENTS</t>
  </si>
  <si>
    <t>FIXTURES REQUIRED</t>
  </si>
  <si>
    <t>BARRIER-FREE DESIGN</t>
  </si>
  <si>
    <t>HAZARDOUS SUBSTANCES</t>
  </si>
  <si>
    <t>REQUIRED FIRE RESISTANCE RATINGS</t>
  </si>
  <si>
    <t>FLOORS</t>
  </si>
  <si>
    <t>ROOF</t>
  </si>
  <si>
    <t>MEZZANINE</t>
  </si>
  <si>
    <t>SPATIAL SEPARATION</t>
  </si>
  <si>
    <t>[A] 1.1.2.</t>
  </si>
  <si>
    <t>Table = "Tbl_ProType"</t>
  </si>
  <si>
    <t>New Construction</t>
  </si>
  <si>
    <t>Addition</t>
  </si>
  <si>
    <t>Renovation</t>
  </si>
  <si>
    <t>Addition and Renovation</t>
  </si>
  <si>
    <t>Change of Use</t>
  </si>
  <si>
    <t>DV_ProType</t>
  </si>
  <si>
    <t>Performing Arts (Viewing and Production)</t>
  </si>
  <si>
    <t>Detention Occupancies</t>
  </si>
  <si>
    <t>Care and Treatment Occupancies</t>
  </si>
  <si>
    <t>Open-Air Assemblies</t>
  </si>
  <si>
    <t>Care Occupancies</t>
  </si>
  <si>
    <t/>
  </si>
  <si>
    <t>None</t>
  </si>
  <si>
    <t>3.1.2.1.(1)</t>
  </si>
  <si>
    <t>[A] 1.4.1.2.</t>
  </si>
  <si>
    <t>3.2.2.7.</t>
  </si>
  <si>
    <t>3.2.2.20-83.</t>
  </si>
  <si>
    <t>Classification drop-down list data validation modifiers (DV_OccClass names):</t>
  </si>
  <si>
    <t>SUPER-IMPOSED MAJOR OCCUPANCIES</t>
  </si>
  <si>
    <t>DV_YesNo</t>
  </si>
  <si>
    <t>Table = "Tbl_YesNo"</t>
  </si>
  <si>
    <t>MEZZANINE AREA  (m²)</t>
  </si>
  <si>
    <t>BUILDING HEIGHT</t>
  </si>
  <si>
    <t>DV_Importance</t>
  </si>
  <si>
    <t>Low</t>
  </si>
  <si>
    <t>Normal</t>
  </si>
  <si>
    <t>High</t>
  </si>
  <si>
    <t>Post-Disaster</t>
  </si>
  <si>
    <t>DV_ImportanceLow</t>
  </si>
  <si>
    <t>DV_ImportanceHigh</t>
  </si>
  <si>
    <t>Low Human Occupancy</t>
  </si>
  <si>
    <t>Minor Storage Building</t>
  </si>
  <si>
    <t>Post-disaster Shelter</t>
  </si>
  <si>
    <t>Explosive or Hazardous Substances</t>
  </si>
  <si>
    <t>Table = "Tbl_ImportanceCat"</t>
  </si>
  <si>
    <t>Importance Category Modifier:</t>
  </si>
  <si>
    <t>Column2</t>
  </si>
  <si>
    <t>DV_ImportanceN</t>
  </si>
  <si>
    <t>Table = "Tbl_ImpLow"</t>
  </si>
  <si>
    <t>Table="Tbl_ImpHigh"</t>
  </si>
  <si>
    <t>Table = "Tbl_Sprinkler"</t>
  </si>
  <si>
    <t>DV_Sprinkler</t>
  </si>
  <si>
    <t>Entire Building</t>
  </si>
  <si>
    <t>Selected Compartments</t>
  </si>
  <si>
    <t>Selected Floor Areas</t>
  </si>
  <si>
    <t>Basement</t>
  </si>
  <si>
    <t>In Lieu of Roof Rating</t>
  </si>
  <si>
    <t>Not Required</t>
  </si>
  <si>
    <t>DESCRIBE</t>
  </si>
  <si>
    <t>TYPE PROVIDED</t>
  </si>
  <si>
    <t>m² per person</t>
  </si>
  <si>
    <t>Design of space</t>
  </si>
  <si>
    <t>Number of seats</t>
  </si>
  <si>
    <t>DV_OccLoad</t>
  </si>
  <si>
    <t>No. of sleeping rooms</t>
  </si>
  <si>
    <t>No. of parking spaces</t>
  </si>
  <si>
    <t>HORIZONTAL ASSEMBLY</t>
  </si>
  <si>
    <t>RATING (H)</t>
  </si>
  <si>
    <t>SUPPORTING ASSEMBLY (H)</t>
  </si>
  <si>
    <t>NONCOMBUSTIBLE IN LIEU OF RATING?</t>
  </si>
  <si>
    <t>3.8.</t>
  </si>
  <si>
    <t>CLADDING TYPE</t>
  </si>
  <si>
    <t>REQUIRED FRR (H)</t>
  </si>
  <si>
    <t>Combustible Permitted</t>
  </si>
  <si>
    <t>Table = "Tbl_OccLoad"</t>
  </si>
  <si>
    <t>Noncombustible Req'd</t>
  </si>
  <si>
    <t>Noncombustible Required</t>
  </si>
  <si>
    <t>DV_SSConstType</t>
  </si>
  <si>
    <t>CONSTRUCTION TYPES</t>
  </si>
  <si>
    <t>Table = "Tbl_ConstType</t>
  </si>
  <si>
    <t>DV_ConstActual</t>
  </si>
  <si>
    <t>DV_ConstRestrictions</t>
  </si>
  <si>
    <t>Combustible</t>
  </si>
  <si>
    <t>Noncombustible</t>
  </si>
  <si>
    <t>USE</t>
  </si>
  <si>
    <t>SITE CLASS</t>
  </si>
  <si>
    <t>4.1.2.1.(3). &amp; 5.2.2.1.(2)</t>
  </si>
  <si>
    <t>T.4.1.8.5.</t>
  </si>
  <si>
    <t>SEISMIC HAZARD INDEX</t>
  </si>
  <si>
    <t>4.1.8.18.(1)</t>
  </si>
  <si>
    <t>4.1.8.18.(2)</t>
  </si>
  <si>
    <t>REASONING FOR REQUIREMENT:</t>
  </si>
  <si>
    <t>3.2.1.1.</t>
  </si>
  <si>
    <t>3.2.2.10. &amp; 3.2.5.</t>
  </si>
  <si>
    <t>3.2.9.</t>
  </si>
  <si>
    <t>3.2.4.</t>
  </si>
  <si>
    <t>3.2.2.2.20.-83.</t>
  </si>
  <si>
    <t>3.1.17.</t>
  </si>
  <si>
    <t>3.3.1.2. &amp; 3.3.1.19.</t>
  </si>
  <si>
    <t>3.2.3.</t>
  </si>
  <si>
    <t>RATIO:</t>
  </si>
  <si>
    <t>OBC SENTENCE</t>
  </si>
  <si>
    <t>Actual Limiting Distance (m):</t>
  </si>
  <si>
    <t>Actual Exposing Building Face (m²):</t>
  </si>
  <si>
    <t>NOTES</t>
  </si>
  <si>
    <t>ALL REFERENCES ARE TO DIV.B OF THE OBC UNLESS PRECEDED BY [A] FOR DIVISION A AND [C] FOR DIVISION C</t>
  </si>
  <si>
    <t>ENERGY EFFICIENCY</t>
  </si>
  <si>
    <t>PART 9 - HOUSING AND SMALL BUILDINGS</t>
  </si>
  <si>
    <t>OCCUPANCY CLASSIFICATION</t>
  </si>
  <si>
    <t>9.10.2.</t>
  </si>
  <si>
    <t>Table = "Tbl_MajorOcc9"</t>
  </si>
  <si>
    <t>DV_OccGroup9</t>
  </si>
  <si>
    <t>VL_OccName9</t>
  </si>
  <si>
    <t>Table = "Tbl_MajorOcc3"</t>
  </si>
  <si>
    <t>9.10.4.1.</t>
  </si>
  <si>
    <t>[A] 1.4.1.2. &amp; 9.10.4.</t>
  </si>
  <si>
    <t>9.10.20.</t>
  </si>
  <si>
    <t>9.10.6.</t>
  </si>
  <si>
    <t>9.10.8.</t>
  </si>
  <si>
    <t>FLOORS EXCEPT CRAWLSPACE</t>
  </si>
  <si>
    <t>9.10.8.2.-4.</t>
  </si>
  <si>
    <t>9.10.18.</t>
  </si>
  <si>
    <t>9.10.1.3.</t>
  </si>
  <si>
    <t>9.5.2.</t>
  </si>
  <si>
    <t>EnerGuide for New Houses</t>
  </si>
  <si>
    <t>DV_EECompliance9R</t>
  </si>
  <si>
    <t>COMPLIANCE OPTION:</t>
  </si>
  <si>
    <t>SB-12 Prescriptive Compliance Packages</t>
  </si>
  <si>
    <t>SB-12 Performance Compliance</t>
  </si>
  <si>
    <t>SB-12 Other: Energy Star for New Homes</t>
  </si>
  <si>
    <t>12.2.1.</t>
  </si>
  <si>
    <t>PROJECT DESIGN CONDITIONS</t>
  </si>
  <si>
    <t>CLIMATIC ZONE</t>
  </si>
  <si>
    <t>Table = 'Tbl_ClimaticZone</t>
  </si>
  <si>
    <t>DV_ClimaticZone</t>
  </si>
  <si>
    <t>Zone 1 (&lt; 5000 Degree Days)</t>
  </si>
  <si>
    <t>Zone 2 (≥ 5000 Degree Days)</t>
  </si>
  <si>
    <t>HEATING EQUIPMENT EFFICIENCY</t>
  </si>
  <si>
    <t>Table = "Tbl_Heating"</t>
  </si>
  <si>
    <t>DV_Heating</t>
  </si>
  <si>
    <t>SPACE HEATING FUEL</t>
  </si>
  <si>
    <t>Table = "Tbl_Fuel"</t>
  </si>
  <si>
    <t>DV_Fuel</t>
  </si>
  <si>
    <t>Natural Gas</t>
  </si>
  <si>
    <t>Propane</t>
  </si>
  <si>
    <t>Oil</t>
  </si>
  <si>
    <t>Solid Fuel</t>
  </si>
  <si>
    <t>Earth Energy</t>
  </si>
  <si>
    <t>OTHER CONDITIONS</t>
  </si>
  <si>
    <t>FENESTRATION</t>
  </si>
  <si>
    <t>FENESTRATION RATIO</t>
  </si>
  <si>
    <t>GROSS FENESTRATION
AREA (m²)</t>
  </si>
  <si>
    <t>Table = "Tbl_EnergyCat9"</t>
  </si>
  <si>
    <t>DV_EnergyCat9</t>
  </si>
  <si>
    <t>Table = "Tbl_EECompliance9R"</t>
  </si>
  <si>
    <t>DV_EECompliance9NR</t>
  </si>
  <si>
    <t>SB-10 Prescriptive (Div.4)</t>
  </si>
  <si>
    <t>DV_EnergyCatName</t>
  </si>
  <si>
    <t>Compliance Option Modifier:</t>
  </si>
  <si>
    <t>DV_OtherConditions</t>
  </si>
  <si>
    <t>Table = "OtherConditions"</t>
  </si>
  <si>
    <t>ICF Basement</t>
  </si>
  <si>
    <t>ICF Above Grade</t>
  </si>
  <si>
    <t>Walk-out Basement</t>
  </si>
  <si>
    <t>Slab-on-Ground</t>
  </si>
  <si>
    <t>Log/Post &amp; Beam</t>
  </si>
  <si>
    <t>Blown-in Insulation Above Grade Wall</t>
  </si>
  <si>
    <t>Spray-applied Foam Insulation Above Grade Wall</t>
  </si>
  <si>
    <t>COMPLIANCE PACKAGE</t>
  </si>
  <si>
    <t>SKYLIGHTS</t>
  </si>
  <si>
    <t>RESIDENTIAL</t>
  </si>
  <si>
    <t>NONRESIDENTIAL</t>
  </si>
  <si>
    <t>SB-10 Prescriptive (Div.2)</t>
  </si>
  <si>
    <t>SB-10 Performance (Div.2)</t>
  </si>
  <si>
    <t>GROSS ABOVE GRADE WALL OR ROOF AREA (m²)</t>
  </si>
  <si>
    <t>VERTICAL (W+D)</t>
  </si>
  <si>
    <t>9.10.2.3.</t>
  </si>
  <si>
    <t>EXISTING BUILDING CLASSIFICATION</t>
  </si>
  <si>
    <t>CONSTRUCTION INDEX</t>
  </si>
  <si>
    <t xml:space="preserve">BUILDING SIZE </t>
  </si>
  <si>
    <t>T.11.2.1.1.B.-N.</t>
  </si>
  <si>
    <t>HAZARD INDEX</t>
  </si>
  <si>
    <t>T.11.2.1.1.A.</t>
  </si>
  <si>
    <t>SMALL</t>
  </si>
  <si>
    <t>PART 11 BUILDING SIZE</t>
  </si>
  <si>
    <t>Table = "Tbl_BldgSize"</t>
  </si>
  <si>
    <t>MEDIUM</t>
  </si>
  <si>
    <t>LARGE</t>
  </si>
  <si>
    <t>&gt; LARGE</t>
  </si>
  <si>
    <t>DV_BldgSize</t>
  </si>
  <si>
    <t>CHANGE IN MAJOR OCCUPANCY</t>
  </si>
  <si>
    <t>YES</t>
  </si>
  <si>
    <t>NO</t>
  </si>
  <si>
    <t>DV_Index</t>
  </si>
  <si>
    <t>Table = "Tbl_Index"</t>
  </si>
  <si>
    <t>PART 11 CONSTN/HAZARD INDEX</t>
  </si>
  <si>
    <t>NOT APPLICABLE</t>
  </si>
  <si>
    <t>11.2.1.1.</t>
  </si>
  <si>
    <t>RENOVATION TYPE</t>
  </si>
  <si>
    <t>REDUCTION IN PERFORMANCE LEVEL</t>
  </si>
  <si>
    <t>STRUCTURAL</t>
  </si>
  <si>
    <t>INCREASE IN OCCUPANT LOAD</t>
  </si>
  <si>
    <t>PLUMBING</t>
  </si>
  <si>
    <t>SEWAGE SYSTEM</t>
  </si>
  <si>
    <t>11.4.2.1.</t>
  </si>
  <si>
    <t>11.4.2.2.</t>
  </si>
  <si>
    <t>11.4.2.3.</t>
  </si>
  <si>
    <t>11.4.2.4.</t>
  </si>
  <si>
    <t>11.4.2.5.</t>
  </si>
  <si>
    <t>N/A</t>
  </si>
  <si>
    <t>CHANGE OF MAJOR OCCUPANCY</t>
  </si>
  <si>
    <t>COMPENSATING CONSTRUCTION</t>
  </si>
  <si>
    <t>11.4.3.2.</t>
  </si>
  <si>
    <t>11.4.3.3.</t>
  </si>
  <si>
    <t>11.4.3.4.</t>
  </si>
  <si>
    <t>11.4.3.5.</t>
  </si>
  <si>
    <t>11.4.3.6.</t>
  </si>
  <si>
    <t>COMPLIANCE ALTERNATIVES PROPOSED</t>
  </si>
  <si>
    <t>11.5.1.1.</t>
  </si>
  <si>
    <t>POST-DISASTER BUILDING</t>
  </si>
  <si>
    <t>[A] 1.1.2.2.(2)</t>
  </si>
  <si>
    <t>PART 10 - CHANGE OF USE</t>
  </si>
  <si>
    <t>10.3.2.2.</t>
  </si>
  <si>
    <t>Part3</t>
  </si>
  <si>
    <t>Seismic Supp</t>
  </si>
  <si>
    <t>BUILDING CODE VERSION</t>
  </si>
  <si>
    <t>O.Reg. 332/12</t>
  </si>
  <si>
    <t>LAST AMENDMENT</t>
  </si>
  <si>
    <t>O.Reg. 191/14</t>
  </si>
  <si>
    <t>SPATIAL SEPARATION INTERPOLATION SUPPLEMENT</t>
  </si>
  <si>
    <t>ALL REFERENCES ARE TO DIVISION B OF THE OBC UNLESS PRECEDED BY [A] FOR DIVISION A AND [C] FOR DIVISION C</t>
  </si>
  <si>
    <t>Exposing building face</t>
  </si>
  <si>
    <t>Limiting distance</t>
  </si>
  <si>
    <t>Unprotected opening percentage (max.)</t>
  </si>
  <si>
    <t>Limiting Distance from OBC Tables:</t>
  </si>
  <si>
    <t>MATRIX LOOKUPS + DATA VALIDATION LISTS</t>
  </si>
  <si>
    <t>(1)</t>
  </si>
  <si>
    <t>(2)</t>
  </si>
  <si>
    <t>11.3.3.2.(2)</t>
  </si>
  <si>
    <t>COMPLIANCE PATH:</t>
  </si>
  <si>
    <t>OBC REFERENCE</t>
  </si>
  <si>
    <t>Address 1</t>
  </si>
  <si>
    <t>Address 2</t>
  </si>
  <si>
    <t xml:space="preserve">LAST AMENDMENT </t>
  </si>
  <si>
    <t xml:space="preserve">(m) ABOVE GRADE </t>
  </si>
  <si>
    <t>Printing</t>
  </si>
  <si>
    <t>Formatting</t>
  </si>
  <si>
    <t>Data Input</t>
  </si>
  <si>
    <t>Data Validation and Look-ups</t>
  </si>
  <si>
    <t>General</t>
  </si>
  <si>
    <t>HIGH BUILDING</t>
  </si>
  <si>
    <t>3.2.6</t>
  </si>
  <si>
    <r>
      <t>OBC REFERENCE</t>
    </r>
    <r>
      <rPr>
        <vertAlign val="superscript"/>
        <sz val="8"/>
        <color theme="1"/>
        <rFont val="Arial"/>
        <family val="2"/>
      </rPr>
      <t xml:space="preserve"> [1]</t>
    </r>
  </si>
  <si>
    <t>STOREYS ABOVE GRADE</t>
  </si>
  <si>
    <t>STOREYS BELOW GRADE</t>
  </si>
  <si>
    <r>
      <t>5% SPECTRAL RESPONSE ACCELERATION S</t>
    </r>
    <r>
      <rPr>
        <vertAlign val="subscript"/>
        <sz val="10"/>
        <color theme="1"/>
        <rFont val="Arial"/>
        <family val="2"/>
      </rPr>
      <t>a</t>
    </r>
    <r>
      <rPr>
        <sz val="10"/>
        <color theme="1"/>
        <rFont val="Arial"/>
        <family val="2"/>
      </rPr>
      <t>(0.2)</t>
    </r>
  </si>
  <si>
    <r>
      <t>I</t>
    </r>
    <r>
      <rPr>
        <vertAlign val="subscript"/>
        <sz val="10"/>
        <color theme="1"/>
        <rFont val="Arial"/>
        <family val="2"/>
      </rPr>
      <t>E</t>
    </r>
    <r>
      <rPr>
        <sz val="10"/>
        <color theme="1"/>
        <rFont val="Arial"/>
        <family val="2"/>
      </rPr>
      <t>F</t>
    </r>
    <r>
      <rPr>
        <vertAlign val="subscript"/>
        <sz val="10"/>
        <color theme="1"/>
        <rFont val="Arial"/>
        <family val="2"/>
      </rPr>
      <t>a</t>
    </r>
    <r>
      <rPr>
        <sz val="10"/>
        <color theme="1"/>
        <rFont val="Arial"/>
        <family val="2"/>
      </rPr>
      <t>S</t>
    </r>
    <r>
      <rPr>
        <vertAlign val="subscript"/>
        <sz val="10"/>
        <color theme="1"/>
        <rFont val="Arial"/>
        <family val="2"/>
      </rPr>
      <t>a</t>
    </r>
    <r>
      <rPr>
        <sz val="10"/>
        <color theme="1"/>
        <rFont val="Arial"/>
        <family val="2"/>
      </rPr>
      <t>(0.2) =</t>
    </r>
  </si>
  <si>
    <t xml:space="preserve">EBF: </t>
  </si>
  <si>
    <t xml:space="preserve">LD: </t>
  </si>
  <si>
    <t xml:space="preserve">UPO: </t>
  </si>
  <si>
    <r>
      <t xml:space="preserve">OBC REFERENCE </t>
    </r>
    <r>
      <rPr>
        <vertAlign val="superscript"/>
        <sz val="8"/>
        <color theme="1"/>
        <rFont val="Arial"/>
        <family val="2"/>
      </rPr>
      <t>[1]</t>
    </r>
  </si>
  <si>
    <t>(m) ABOVE GRADE</t>
  </si>
  <si>
    <t>9.31. &amp; 3.7.4.</t>
  </si>
  <si>
    <t>Working with the Excel Workbook Models of the OAA OBC DATA MATRICES</t>
  </si>
  <si>
    <t>MAJOR OCCUPANCY CLASSIFICATION</t>
  </si>
  <si>
    <t>[Provide a brief description here or hide this row if not needed.]</t>
  </si>
  <si>
    <t>[List Compliance Alternative numbers here and provide a brief description or hide this row if not needed.]</t>
  </si>
  <si>
    <t>This workbook is copyrighted by the OAA and is made available for the convenience of OAA members and practices only.</t>
  </si>
  <si>
    <t>Disclaimer</t>
  </si>
  <si>
    <t xml:space="preserve">
</t>
  </si>
  <si>
    <t>Distribution</t>
  </si>
  <si>
    <t>Part 11 PROJECT TYPE</t>
  </si>
  <si>
    <t>Table = "Tbl_P11ProType"</t>
  </si>
  <si>
    <t>DV_P11ProType</t>
  </si>
  <si>
    <t>STREETS(S)</t>
  </si>
  <si>
    <t>Ontario Building Code Data Matrix, Part 11</t>
  </si>
  <si>
    <r>
      <rPr>
        <sz val="8"/>
        <color theme="1"/>
        <rFont val="Calibri"/>
        <family val="2"/>
      </rPr>
      <t>©</t>
    </r>
    <r>
      <rPr>
        <sz val="8"/>
        <color theme="1"/>
        <rFont val="Times New Roman"/>
        <family val="1"/>
      </rPr>
      <t xml:space="preserve"> Ontario Association of Architects</t>
    </r>
  </si>
  <si>
    <t>Ontario Building Code Data Matrix, Part 10</t>
  </si>
  <si>
    <t>Ontario Building Code Data Matrix, Part 9</t>
  </si>
  <si>
    <t>Ontario Building Code Data Matrix, Part 3</t>
  </si>
  <si>
    <t>Ontario Building Code Data Matrices</t>
  </si>
  <si>
    <t>3.2.1.4.</t>
  </si>
  <si>
    <t>Electricity</t>
  </si>
  <si>
    <t>4.1.2.1.(3), T4.1.2.1.B.</t>
  </si>
  <si>
    <t>STREET(S)</t>
  </si>
  <si>
    <t>Name of Project</t>
  </si>
  <si>
    <t>OCCUPANCY TYPE</t>
  </si>
  <si>
    <t>OCCUPANT LOAD (PERSONS)</t>
  </si>
  <si>
    <t>FLOOR LEVEL/AREA</t>
  </si>
  <si>
    <r>
      <t>-</t>
    </r>
    <r>
      <rPr>
        <sz val="10"/>
        <rFont val="Times New Roman"/>
        <family val="1"/>
      </rPr>
      <t xml:space="preserve">      </t>
    </r>
    <r>
      <rPr>
        <sz val="10"/>
        <rFont val="Arial"/>
        <family val="2"/>
      </rPr>
      <t>All matrices and supplements are provided on separate worksheets within this workbook. Additional matrices can be created by copying the worksheets and amending as required.</t>
    </r>
  </si>
  <si>
    <r>
      <t>-</t>
    </r>
    <r>
      <rPr>
        <sz val="10"/>
        <color theme="1"/>
        <rFont val="Times New Roman"/>
        <family val="1"/>
      </rPr>
      <t xml:space="preserve">      </t>
    </r>
    <r>
      <rPr>
        <sz val="10"/>
        <color theme="1"/>
        <rFont val="Arial"/>
        <family val="2"/>
      </rPr>
      <t>The worksheets are protected, allowing the user to select cells requiring input and protecting cells that contain lables or formulae that should not be overwritten. To enable/disable the protection, go to the Review tab on the ribbon menu and click on Protect Sheet. Leave the password field blank.</t>
    </r>
  </si>
  <si>
    <r>
      <t>-</t>
    </r>
    <r>
      <rPr>
        <sz val="10"/>
        <rFont val="Times New Roman"/>
        <family val="1"/>
      </rPr>
      <t xml:space="preserve">      </t>
    </r>
    <r>
      <rPr>
        <sz val="10"/>
        <rFont val="Arial"/>
        <family val="2"/>
      </rPr>
      <t>The row numbers indicated in the matrix-specific guides are those that are in the model matrices. Adjust row numbers within the matrices as items are added or deleted. It is suggested that if a particular item is not required, then simply ‘hide’ the row(s) within the spreadsheet. Some rows are provided with three or five blank rows for completing information. Simply ADD rows or hide as necessary to clean-up the final matrix. If adding rows, ensure that any formulae that span those rows are adjusted appropriately. It is often simplest to add rows to the middle of similar rows than to do so at the beginning or end.</t>
    </r>
  </si>
  <si>
    <r>
      <t>-</t>
    </r>
    <r>
      <rPr>
        <sz val="10"/>
        <color theme="1"/>
        <rFont val="Times New Roman"/>
        <family val="1"/>
      </rPr>
      <t xml:space="preserve">      </t>
    </r>
    <r>
      <rPr>
        <sz val="10"/>
        <color theme="1"/>
        <rFont val="Arial"/>
        <family val="2"/>
      </rPr>
      <t>The matrices make extensive use of data validation and look-ups through input tables in order to provide functional drop-down selections and to truncate data to make input more convenient.</t>
    </r>
  </si>
  <si>
    <r>
      <t>-</t>
    </r>
    <r>
      <rPr>
        <sz val="10"/>
        <color theme="1"/>
        <rFont val="Times New Roman"/>
        <family val="1"/>
      </rPr>
      <t xml:space="preserve">      </t>
    </r>
    <r>
      <rPr>
        <sz val="10"/>
        <color theme="1"/>
        <rFont val="Arial"/>
        <family val="2"/>
      </rPr>
      <t>Information on data validation for individual cells can be accessed by selecting a cell, selecting the “Data” tab on the ribbon, and selecting “Data Validation” located in the “Data Tools” group. Data validation is used to limit the selections in order to make input convenient. Most cells that use data validation use a “look up” formula to obtain data. Information for the look-up data is provided through means of named input tables located on the “Lookups” worksheet. To simplify formulae, all look-up tables are assigned a name which is indicated above the input table (e.g. “Table = “xxxxx”, where “xxxxx” is the table name.) These names can be selected in the Name Box located in the top left corner of MS Excel to provide quick navigation to the table. (Note: the look-ups will not function in Google Sheets because input tables are currently not supported.)</t>
    </r>
  </si>
  <si>
    <r>
      <t>-</t>
    </r>
    <r>
      <rPr>
        <sz val="10"/>
        <color theme="1"/>
        <rFont val="Times New Roman"/>
        <family val="1"/>
      </rPr>
      <t xml:space="preserve">      </t>
    </r>
    <r>
      <rPr>
        <sz val="10"/>
        <color theme="1"/>
        <rFont val="Arial"/>
        <family val="2"/>
      </rPr>
      <t>If you wish to remove all drop-down selections and look-ups, select all cells, select “data validation” in the “data tools” group on the “Data” tab. On the “Settings” tab, set “Allow” to “Any value.” Doing so will then require the manual input of all information.</t>
    </r>
  </si>
  <si>
    <r>
      <t>-</t>
    </r>
    <r>
      <rPr>
        <sz val="10"/>
        <color theme="1"/>
        <rFont val="Times New Roman"/>
        <family val="1"/>
      </rPr>
      <t xml:space="preserve">      </t>
    </r>
    <r>
      <rPr>
        <sz val="10"/>
        <color theme="1"/>
        <rFont val="Arial"/>
        <family val="2"/>
      </rPr>
      <t>For the Seismic Hazard Index cell, simply complete the information in the “Seismic Supp” worksheet and the value will automatically display.</t>
    </r>
  </si>
  <si>
    <r>
      <t>-</t>
    </r>
    <r>
      <rPr>
        <sz val="10"/>
        <color theme="1"/>
        <rFont val="Times New Roman"/>
        <family val="1"/>
      </rPr>
      <t xml:space="preserve">      </t>
    </r>
    <r>
      <rPr>
        <sz val="10"/>
        <color theme="1"/>
        <rFont val="Arial"/>
        <family val="2"/>
      </rPr>
      <t>Cells shaded in yellow indicate places where primary input is required. This input can be through means of a drop-down list or through manual input. Cells shaded in blue indicate places where secondary input may be required or desirable. With rows that use look-ups, always complete the data entry into yellow cells first as the available options for drop-down lists in adjacent blue cells will change depending on the selection first made in the adjacent yellow cell.</t>
    </r>
  </si>
  <si>
    <r>
      <t>-</t>
    </r>
    <r>
      <rPr>
        <sz val="10"/>
        <color theme="1"/>
        <rFont val="Times New Roman"/>
        <family val="1"/>
      </rPr>
      <t xml:space="preserve">      </t>
    </r>
    <r>
      <rPr>
        <sz val="10"/>
        <color theme="1"/>
        <rFont val="Arial"/>
        <family val="2"/>
      </rPr>
      <t>Many cells will have a tip pop-up after selecting a cell that gives a brief guide about the information to provide.</t>
    </r>
  </si>
  <si>
    <r>
      <t>-</t>
    </r>
    <r>
      <rPr>
        <sz val="10"/>
        <color theme="1"/>
        <rFont val="Times New Roman"/>
        <family val="1"/>
      </rPr>
      <t xml:space="preserve">      </t>
    </r>
    <r>
      <rPr>
        <sz val="10"/>
        <color theme="1"/>
        <rFont val="Arial"/>
        <family val="2"/>
      </rPr>
      <t>Worksheets can be formatted to suit your office standards without affecting functionality of the spreadsheet. Formatting includes selection of fonts, colours, row heights, column widths, etc.</t>
    </r>
  </si>
  <si>
    <r>
      <t>-</t>
    </r>
    <r>
      <rPr>
        <sz val="10"/>
        <color theme="1"/>
        <rFont val="Times New Roman"/>
        <family val="1"/>
      </rPr>
      <t xml:space="preserve">      </t>
    </r>
    <r>
      <rPr>
        <sz val="10"/>
        <color theme="1"/>
        <rFont val="Arial"/>
        <family val="2"/>
      </rPr>
      <t>If additional rows or columns are required, simply right-click on the row or column numbers and select “insert.”</t>
    </r>
  </si>
  <si>
    <r>
      <rPr>
        <sz val="10"/>
        <color theme="1"/>
        <rFont val="Times New Roman"/>
        <family val="1"/>
      </rPr>
      <t xml:space="preserve">-    </t>
    </r>
    <r>
      <rPr>
        <sz val="10"/>
        <color theme="1"/>
        <rFont val="Arial"/>
        <family val="2"/>
      </rPr>
      <t>If fewer rows are needed (such as for Major Occupancies or Spatial Separation), simply select the row numbers, right-click, and select “hide.” Alternatively, you could delete the rows, but hiding allows you to easily restore the rows if subsequently needed by selecting “unhide”. Hiding also avoids potentially corrupting formulae which total the rows.</t>
    </r>
  </si>
  <si>
    <r>
      <t>-</t>
    </r>
    <r>
      <rPr>
        <sz val="10"/>
        <color theme="1"/>
        <rFont val="Times New Roman"/>
        <family val="1"/>
      </rPr>
      <t xml:space="preserve">      </t>
    </r>
    <r>
      <rPr>
        <sz val="10"/>
        <color theme="1"/>
        <rFont val="Arial"/>
        <family val="2"/>
      </rPr>
      <t>When printing the worksheets to a printer or PDF file, ensure “Black and white” is selected on the “Sheet” tab under the “Page Setup” dialog box to prevent the cell shading from printing (select the arrow in the bottom-right corner of the “Page Setup” group on the “Page Layout” ribbon tab). Otherwise, remove all shading prior to printing.</t>
    </r>
  </si>
  <si>
    <r>
      <t>-</t>
    </r>
    <r>
      <rPr>
        <sz val="10"/>
        <color theme="1"/>
        <rFont val="Times New Roman"/>
        <family val="1"/>
      </rPr>
      <t xml:space="preserve">      </t>
    </r>
    <r>
      <rPr>
        <sz val="10"/>
        <color theme="1"/>
        <rFont val="Arial"/>
        <family val="2"/>
      </rPr>
      <t>When printing the worksheets, print the pages (sheets) desired individually rather than printing the entire workbook.</t>
    </r>
  </si>
  <si>
    <t>FIXTURES PROVIDED</t>
  </si>
  <si>
    <t>MALE:FEMALE = 50:50 EXCEPT AS NOTED OTHERWISE</t>
  </si>
  <si>
    <t xml:space="preserve">[A] 1.4.1.2. &amp; </t>
  </si>
  <si>
    <t xml:space="preserve">3.2.1.5. &amp; </t>
  </si>
  <si>
    <t>3.2.2.17.</t>
  </si>
  <si>
    <t>WALL</t>
  </si>
  <si>
    <t>L/H OR H/L</t>
  </si>
  <si>
    <r>
      <t>EBF AREA (m</t>
    </r>
    <r>
      <rPr>
        <vertAlign val="superscript"/>
        <sz val="8"/>
        <color theme="1"/>
        <rFont val="Arial"/>
        <family val="2"/>
      </rPr>
      <t>2</t>
    </r>
    <r>
      <rPr>
        <sz val="8"/>
        <color theme="1"/>
        <rFont val="Arial"/>
        <family val="2"/>
      </rPr>
      <t>)</t>
    </r>
  </si>
  <si>
    <t>FIRE RESISTANCE RATING (H)</t>
  </si>
  <si>
    <t>HEAVY TIMBER CONSTRUCTION</t>
  </si>
  <si>
    <t>OBC 3.2.3.1.</t>
  </si>
  <si>
    <t>Max. Area of 
Unprotected Openings 
at LD_1</t>
  </si>
  <si>
    <t>Max. Area of 
Unprotected Openings 
at LD_2</t>
  </si>
  <si>
    <t>Area of 
Exposing Building Face 
from OBC Tables</t>
  </si>
  <si>
    <t>Limiting Distances from the Tables
Less Than and More Than 
the Actual Limiting Distance from the Drawings.</t>
  </si>
  <si>
    <t>Intermediate Interpolated Unprotected Opening % Values:</t>
  </si>
  <si>
    <t>Final Interpolated Unprotected Opening % Value:</t>
  </si>
  <si>
    <t>Enter values in all the yellow cells.</t>
  </si>
  <si>
    <t>Provided:</t>
  </si>
  <si>
    <t>Table = "Tbl_SprinklerReqd"</t>
  </si>
  <si>
    <t>Required</t>
  </si>
  <si>
    <t>DV_SprinklerReqd</t>
  </si>
  <si>
    <t>Location/Address</t>
  </si>
  <si>
    <t>NUMBER OF STREETS/ 
FIRE FIGHTER ACCESS</t>
  </si>
  <si>
    <t>WATER SERVICE/ 
SUPPLY IS ADEQUATE</t>
  </si>
  <si>
    <t>(SIZE AND CONSTRUCTION 
RELATIVE TO OCCUPANCY)</t>
  </si>
  <si>
    <t>WATER SERVICE/
SUPPLY IS ADEQUATE</t>
  </si>
  <si>
    <r>
      <t xml:space="preserve">SEISMIC HAZARD INDEX </t>
    </r>
    <r>
      <rPr>
        <sz val="8"/>
        <color theme="1"/>
        <rFont val="Arial Narrow"/>
        <family val="2"/>
      </rPr>
      <t>(I</t>
    </r>
    <r>
      <rPr>
        <vertAlign val="subscript"/>
        <sz val="8"/>
        <color theme="1"/>
        <rFont val="Arial Narrow"/>
        <family val="2"/>
      </rPr>
      <t xml:space="preserve">E </t>
    </r>
    <r>
      <rPr>
        <sz val="8"/>
        <color theme="1"/>
        <rFont val="Arial Narrow"/>
        <family val="2"/>
      </rPr>
      <t>F</t>
    </r>
    <r>
      <rPr>
        <vertAlign val="subscript"/>
        <sz val="8"/>
        <color theme="1"/>
        <rFont val="Arial Narrow"/>
        <family val="2"/>
      </rPr>
      <t>a</t>
    </r>
    <r>
      <rPr>
        <sz val="8"/>
        <color theme="1"/>
        <rFont val="Arial Narrow"/>
        <family val="2"/>
      </rPr>
      <t xml:space="preserve"> S</t>
    </r>
    <r>
      <rPr>
        <vertAlign val="subscript"/>
        <sz val="8"/>
        <color theme="1"/>
        <rFont val="Arial Narrow"/>
        <family val="2"/>
      </rPr>
      <t>a</t>
    </r>
    <r>
      <rPr>
        <sz val="8"/>
        <color theme="1"/>
        <rFont val="Arial Narrow"/>
        <family val="2"/>
      </rPr>
      <t xml:space="preserve"> (0.2))</t>
    </r>
    <r>
      <rPr>
        <sz val="8"/>
        <color theme="1"/>
        <rFont val="Arial"/>
        <family val="2"/>
      </rPr>
      <t xml:space="preserve"> = </t>
    </r>
  </si>
  <si>
    <t>This workbook is intended for the use of members and practices only. It should not be sent to third parties in an editable format. Distribution to non-members should be in the form of PDFs or image files.</t>
  </si>
  <si>
    <t>NUMBER OF STREETS/ 
FIREFIGHTER ACCESS</t>
  </si>
  <si>
    <t>Copy the table for each interpolated exposing building face.</t>
  </si>
  <si>
    <t>PROVIDED:</t>
  </si>
  <si>
    <t>Column3</t>
  </si>
  <si>
    <t>≥ 92% AFUE</t>
  </si>
  <si>
    <t>≥ 84% &lt; 92% AFUE</t>
  </si>
  <si>
    <t>x</t>
  </si>
  <si>
    <t>Updated to SB-12 revision</t>
  </si>
  <si>
    <t>*</t>
  </si>
  <si>
    <t>* April 2017</t>
  </si>
  <si>
    <t>Revision History</t>
  </si>
  <si>
    <t>April 2017 - The earthquake importance factor now fills in automatically in response to the importance category.</t>
  </si>
  <si>
    <t>April 2017 - Seismic design is no longer shown as being required when the seismic hazard index is less than or equal to 0.12</t>
  </si>
  <si>
    <t>April 2017 - The Part 9 matrix has been updated to reflect the changes to OBC SB-12 that came into effect in January 2017.</t>
  </si>
  <si>
    <t>April 2017 - The Part 9 matrix has been updated to remove the L/H indication from the spatial separation calculation.</t>
  </si>
  <si>
    <t>August 2017 - The options for Part 9 residential and non-residential have been corrected</t>
  </si>
  <si>
    <r>
      <t>L.D. (m</t>
    </r>
    <r>
      <rPr>
        <sz val="8"/>
        <color theme="1"/>
        <rFont val="Arial"/>
        <family val="2"/>
      </rPr>
      <t>)</t>
    </r>
  </si>
  <si>
    <t>August 2018 - Corrected lablel for LD on 3.22 in Part 3</t>
  </si>
  <si>
    <t>August 2018</t>
  </si>
  <si>
    <t>March 2019 - Note for Part 10 Reduction in Performance Level revised</t>
  </si>
  <si>
    <t>O.Reg. 762/20</t>
  </si>
  <si>
    <t>SEISMIC DESIGN REQUIREMENTS FOR NON-STRUCTURAL ELEMENTS 
(CATEGORIES 6 TO 22 TABLE 4.1.8.18)</t>
  </si>
  <si>
    <t>PEAK GROUND ACCELERATION (PGA)</t>
  </si>
  <si>
    <t>PGA FACTOR</t>
  </si>
  <si>
    <t>4.1.8.4.(4)(a)(b)</t>
  </si>
  <si>
    <t>PGA REFERENCE (PGAref)</t>
  </si>
  <si>
    <t>4.1.8.4.(4)</t>
  </si>
  <si>
    <t>4.1.8.4.(7) &amp; T.4.1.8.4.B</t>
  </si>
  <si>
    <t>LESS THAN 0.35?</t>
  </si>
  <si>
    <t>PART 3 - FIRE PROTECTION, OCCUPANT SAFETY AND ACCESSIBILITY - For Site Plan Approval</t>
  </si>
  <si>
    <t>August 2021 - Unlocked cells in 3.15. Updated Seismic supplement. SPA matrix note added</t>
  </si>
  <si>
    <t>TRACKED CHANGES (Including Comments)</t>
  </si>
  <si>
    <t>Adjust month?</t>
  </si>
  <si>
    <t>O.Reg. 89/23</t>
  </si>
  <si>
    <t xml:space="preserve"> </t>
  </si>
  <si>
    <t>[A] 1.1.2.5</t>
  </si>
  <si>
    <t>3.2.2.7, 10.3</t>
  </si>
  <si>
    <t>3.2.2.10, 3.2.5, and 10.3</t>
  </si>
  <si>
    <t>[A] 1.4.1.2, 3.2.1.1, and 10.3</t>
  </si>
  <si>
    <t>T.11.2.1.1.B.-N, 10.3 and 11.2</t>
  </si>
  <si>
    <t>10.1.1.2, and 11.2.1.1(1)</t>
  </si>
  <si>
    <t>10.2.1.2, and 11.2.1.1(1)</t>
  </si>
  <si>
    <t>10.2.1.3, 11.2.1.2 and 11.2.1.3</t>
  </si>
  <si>
    <t>[A] 1.1.2.6</t>
  </si>
  <si>
    <t>3.1.2.1.(1), 11.2.1</t>
  </si>
  <si>
    <t>11.2 and 3.2.2.5 to 3.2.2.8</t>
  </si>
  <si>
    <t>[A] 1.4.1.2, 11.2 and 11.3</t>
  </si>
  <si>
    <t>3.2.1.1., 11.3</t>
  </si>
  <si>
    <t>3.2.2.10. &amp; 3.2.5, 11.3</t>
  </si>
  <si>
    <t>3.7.4, 11.3.4, 11.3.5, 11.4.2.4 and 11.4.2.5</t>
  </si>
  <si>
    <t>Refer to notes on Part 3</t>
  </si>
  <si>
    <t>Refer to notes on Part 9</t>
  </si>
  <si>
    <r>
      <t>As stated in OAA Practice Bulleting A.9 rev. of December 17, 2004, the intent was to have the OBC data matrix used as a "</t>
    </r>
    <r>
      <rPr>
        <i/>
        <sz val="9"/>
        <color theme="1"/>
        <rFont val="Arial"/>
        <family val="2"/>
      </rPr>
      <t>base standard, adapted as required to meet the specific requirements of each project.</t>
    </r>
    <r>
      <rPr>
        <sz val="9"/>
        <color theme="1"/>
        <rFont val="Arial"/>
        <family val="2"/>
      </rPr>
      <t>" It was never the intent that the data matrices be cast in stone, but that the information contained be augmented or omitted as appropriate to the project's nature and complexity.</t>
    </r>
  </si>
  <si>
    <r>
      <t>-</t>
    </r>
    <r>
      <rPr>
        <sz val="10"/>
        <color theme="1"/>
        <rFont val="Times New Roman"/>
        <family val="1"/>
      </rPr>
      <t xml:space="preserve">      </t>
    </r>
    <r>
      <rPr>
        <sz val="10"/>
        <color theme="1"/>
        <rFont val="Arial"/>
        <family val="2"/>
      </rPr>
      <t>The provided matrices were initially created in Microsoft Excel 2013 on a PC. They have been updated using Excel 2016. There are features of more recent versions of Excel that would simplify some calculations, but they have not been implemented as they would require many users to upgrade their software. Similar procedures will apply to other spreadsheet software configurations.</t>
    </r>
  </si>
  <si>
    <r>
      <t>-</t>
    </r>
    <r>
      <rPr>
        <sz val="10"/>
        <rFont val="Times New Roman"/>
        <family val="1"/>
      </rPr>
      <t xml:space="preserve">      </t>
    </r>
    <r>
      <rPr>
        <sz val="10"/>
        <rFont val="Arial"/>
        <family val="2"/>
      </rPr>
      <t>By utilizing only built-in Excel functionality, it is hoped that the workbook will be compatible with other spreadsheet software, but no compatibility testing has been undertaken.</t>
    </r>
  </si>
  <si>
    <t>POSTED LIMIT REQUIRED</t>
  </si>
  <si>
    <t>Encapsulated Mass Timber</t>
  </si>
  <si>
    <t>UNIVERSAL WASHROOMS REQUIRED/ PROVIDED</t>
  </si>
  <si>
    <t>CLIMATE ZONE:</t>
  </si>
  <si>
    <t>DEGREE DAYS BELOW 18 C</t>
  </si>
  <si>
    <t>DEGREE DAYS BELOW 18 C:</t>
  </si>
  <si>
    <t>CLIMATE ZONE</t>
  </si>
  <si>
    <t>SOUND TRANSMISSION DESIGN</t>
  </si>
  <si>
    <t>Table = "SoundXmission"</t>
  </si>
  <si>
    <t>DV_SoundXmission</t>
  </si>
  <si>
    <t>Min. STC rating of 50 based on SB-3 and 9.11.1.4</t>
  </si>
  <si>
    <t>Min. STC rating of 50 tested to ASTM E90 and 9.11.1.4</t>
  </si>
  <si>
    <t>Min. STC rating of 47 measured to ASTM E336 as per 5.8.1.2.(2)(a)</t>
  </si>
  <si>
    <t>Min. STC rating of 47 in accordance with 5.8.1.4 (detailed method)</t>
  </si>
  <si>
    <t>Min. STC rating of 47 in accordance with 5.8.1.4 / .5 (simplified method)</t>
  </si>
  <si>
    <t>SB-1 Table 2</t>
  </si>
  <si>
    <t>This workbook was developed and is being made freely available by the OAA for the convenience and use of members and practices only. It comes with no guarantee or warrantee, express or implied. Use it at your own risk. 
If you find it useful, please let the OAA know. If you think a revision would make the document more useful to all users, suggest it to us. If you find an error, tell us about it so we can fix it.
As with any software, you should check the calculations manually or by using another tool until you are confident that the software produces the correct results.</t>
  </si>
  <si>
    <r>
      <t>-</t>
    </r>
    <r>
      <rPr>
        <sz val="10"/>
        <rFont val="Times New Roman"/>
        <family val="1"/>
      </rPr>
      <t xml:space="preserve">      </t>
    </r>
    <r>
      <rPr>
        <sz val="10"/>
        <rFont val="Arial"/>
        <family val="2"/>
      </rPr>
      <t>Use the column to the right of the gray border to make project specific notes.</t>
    </r>
  </si>
  <si>
    <r>
      <t>-</t>
    </r>
    <r>
      <rPr>
        <sz val="10"/>
        <rFont val="Times New Roman"/>
        <family val="1"/>
      </rPr>
      <t xml:space="preserve">      </t>
    </r>
    <r>
      <rPr>
        <sz val="10"/>
        <rFont val="Arial"/>
        <family val="2"/>
      </rPr>
      <t>The date in the top right of each page is when the workbook as a whole was issued. If changes are made to individual rows, the narrow column to the right of the OBC Reference column will be used to indicate which row was changed and a cell at bottom right to record the date of the change, as exampled to the right of this note.</t>
    </r>
  </si>
  <si>
    <t>Notes:</t>
  </si>
  <si>
    <t xml:space="preserve">BARRIER-FREE ENTRANCES </t>
  </si>
  <si>
    <t>FLOOR LEVEL / AREA</t>
  </si>
  <si>
    <t>WATER CLOSETS REQUIRED/ PROVIDED</t>
  </si>
  <si>
    <t>IS AN ALTERNATIVE SOLUTION USED?</t>
  </si>
  <si>
    <t xml:space="preserve">LAST CODE AMENDMENT </t>
  </si>
  <si>
    <t>% UPO PERMITTED / ACTUAL</t>
  </si>
  <si>
    <t>WATER CLOSETS REQUIRED</t>
  </si>
  <si>
    <t>WATER CLOSETS PROVIDED</t>
  </si>
  <si>
    <t xml:space="preserve">This workbook was </t>
  </si>
  <si>
    <r>
      <t xml:space="preserve">ONTARIO BUILDING CODE DATA MATRIX                                        </t>
    </r>
    <r>
      <rPr>
        <sz val="6"/>
        <color theme="1"/>
        <rFont val="Arial"/>
        <family val="2"/>
      </rPr>
      <t xml:space="preserve"> </t>
    </r>
  </si>
  <si>
    <t>Row updated:</t>
  </si>
  <si>
    <t>PGA = Peak Ground Acceleration expressed as a ratio to gravitational acceleration, as defined in Sentence 4.1.8.4.(1),</t>
  </si>
  <si>
    <t>T = period in seconds,</t>
  </si>
  <si>
    <t>4.1.8.4, T.4.1.8.4.A</t>
  </si>
  <si>
    <t>From 4.1.8.2:</t>
  </si>
  <si>
    <t>Fa = site coefficient, as defined in Sentence 4.1.8.4.(7)</t>
  </si>
  <si>
    <t>IE = earthquake importance factor of the structure, as described in Sentence 4.1.8.5.(1),</t>
  </si>
  <si>
    <t>PGAref = reference PGA for determining F(T), F(PGA) and F(PGV), as defined in Sentence 4.1.8.4.(4),</t>
  </si>
  <si>
    <t>Sa(T) = 5% damped spectral response acceleration, expressed as a ratio to gravitational acceleration, for a period of T, as defined in Sentence 4.1.8.4.(1),</t>
  </si>
  <si>
    <t>ULS = Ultimate limit states</t>
  </si>
  <si>
    <r>
      <t>EARTHQUAKE IMPORTANCE FACTOR (I</t>
    </r>
    <r>
      <rPr>
        <vertAlign val="subscript"/>
        <sz val="10"/>
        <color theme="1"/>
        <rFont val="Arial"/>
        <family val="2"/>
      </rPr>
      <t>E</t>
    </r>
    <r>
      <rPr>
        <sz val="10"/>
        <color theme="1"/>
        <rFont val="Arial"/>
        <family val="2"/>
      </rPr>
      <t xml:space="preserve"> ULS)</t>
    </r>
  </si>
  <si>
    <r>
      <t>SITE COEFFICIENT (F</t>
    </r>
    <r>
      <rPr>
        <vertAlign val="subscript"/>
        <sz val="10"/>
        <color theme="1"/>
        <rFont val="Arial"/>
        <family val="2"/>
      </rPr>
      <t>a</t>
    </r>
    <r>
      <rPr>
        <sz val="10"/>
        <color theme="1"/>
        <rFont val="Arial"/>
        <family val="2"/>
      </rPr>
      <t xml:space="preserve"> = F(0.2))</t>
    </r>
  </si>
  <si>
    <t>IS SEISMIC DESIGN REQUIRED FOR CATEGORIES 6 TO 22, TABLE 4.1.8.18.?</t>
  </si>
  <si>
    <t>4.1.8.4.(1) &amp; SB-1, T.3.</t>
  </si>
  <si>
    <t>4.1.8.4.(1) &amp; SB-1 T.3.</t>
  </si>
  <si>
    <t>SUPPLEMENTAL ENERGY DISSIPATION</t>
  </si>
  <si>
    <t>IS A SUPPLEMENTAL ENERGY DISSIPATION SYSTEM USED?</t>
  </si>
  <si>
    <t>SEISMIC ISOLATION</t>
  </si>
  <si>
    <t>IS THE BUILDING SEISMICLY ISOLATED?</t>
  </si>
  <si>
    <t>4.1.8.19.</t>
  </si>
  <si>
    <t>4.1.8.21.</t>
  </si>
  <si>
    <r>
      <t>5% SPECTRAL RESPONSE ACCELERATION S</t>
    </r>
    <r>
      <rPr>
        <vertAlign val="subscript"/>
        <sz val="10"/>
        <color theme="1"/>
        <rFont val="Arial"/>
        <family val="2"/>
      </rPr>
      <t>a</t>
    </r>
    <r>
      <rPr>
        <sz val="10"/>
        <color theme="1"/>
        <rFont val="Arial"/>
        <family val="2"/>
      </rPr>
      <t>(2.0)</t>
    </r>
  </si>
  <si>
    <t>ImpCat</t>
  </si>
  <si>
    <t>Item</t>
  </si>
  <si>
    <t>Value</t>
  </si>
  <si>
    <t>Text</t>
  </si>
  <si>
    <t>Punctuation</t>
  </si>
  <si>
    <t>DV_SSCladType</t>
  </si>
  <si>
    <t>3.2.2.42A.</t>
  </si>
  <si>
    <t>Group C, up to 12 Storeys, Sprinklered, Encapsulated Mass Timber Construction</t>
  </si>
  <si>
    <t>3.2.2.48A.</t>
  </si>
  <si>
    <t>3.2.2.48B.</t>
  </si>
  <si>
    <t>3.2.2.48C.</t>
  </si>
  <si>
    <t>3.2.2.48D.</t>
  </si>
  <si>
    <t>3.2.2.48E.</t>
  </si>
  <si>
    <t>Group C, Retirement Home, Any Height, Any Area, Sprinklered</t>
  </si>
  <si>
    <t>Group C, Retirement Home, up to 4 Storeys, Sprinklered, Increased Area</t>
  </si>
  <si>
    <t>Group C, Retirement Home, up to 4 Storeys, Sprinklered</t>
  </si>
  <si>
    <t>Group C, Retirement Home, up to 3 Storeys, Sprinklered, Noncombustible Construction</t>
  </si>
  <si>
    <t>Group C, Retirement Home, up to 3 Storeys, Sprinklered, Combustible Construction</t>
  </si>
  <si>
    <t>Group D, up to 12 Storeys, Sprinklered, Encapsulated Mass Timber Construction</t>
  </si>
  <si>
    <t>3.2.2.49A.</t>
  </si>
  <si>
    <t>Must be sprinklered</t>
  </si>
  <si>
    <t>EMT or Noncom</t>
  </si>
  <si>
    <t>Comb. &amp; Noncomb. in Combination</t>
  </si>
  <si>
    <t>EMT &amp; Noncomb. in Combination</t>
  </si>
  <si>
    <t>Length After</t>
  </si>
  <si>
    <t>OPTION IMPLEMENTED:</t>
  </si>
  <si>
    <t>NOTES:</t>
  </si>
  <si>
    <t>IS THERE MORE THAN 1 DWELLING UNIT IN THE BUILDING?:</t>
  </si>
  <si>
    <t>5.8.1.2., 5.8.1.4.,</t>
  </si>
  <si>
    <t>9.9.1.3; Table 3.1.17.1.</t>
  </si>
  <si>
    <r>
      <rPr>
        <sz val="8"/>
        <rFont val="Arial"/>
        <family val="2"/>
      </rPr>
      <t>O.Reg.</t>
    </r>
    <r>
      <rPr>
        <sz val="8"/>
        <color rgb="FFFF0000"/>
        <rFont val="Arial"/>
        <family val="2"/>
      </rPr>
      <t xml:space="preserve"> 89/23</t>
    </r>
  </si>
  <si>
    <t>3.1.2.1.(1), 10.1.12 and 10.2</t>
  </si>
  <si>
    <t>10.4.1.1. and T11.5.1.1.</t>
  </si>
  <si>
    <t xml:space="preserve">PART 11 - RENOVATION </t>
  </si>
  <si>
    <t>4.2.1.(3), and 5.2.2.1.(2)</t>
  </si>
  <si>
    <t>WCs REQUIRED</t>
  </si>
  <si>
    <t>WCs PROVIDED</t>
  </si>
  <si>
    <t>BARRIER-FREE ENTRANCES</t>
  </si>
  <si>
    <t>EXTENSION OF BUILDINGS OF COMBUSTIBLE CONSTRUCTION</t>
  </si>
  <si>
    <t>11.4.2.6.</t>
  </si>
  <si>
    <t>11.4.3.7.</t>
  </si>
  <si>
    <t>EXPOSING BUILDING FACE</t>
  </si>
  <si>
    <t>SB-12 T3.1.1.2.A-C, SB-12 T3.1.1.3.A-C</t>
  </si>
  <si>
    <t>A5</t>
  </si>
  <si>
    <t>A6</t>
  </si>
  <si>
    <t>B4</t>
  </si>
  <si>
    <t>B5</t>
  </si>
  <si>
    <t>B6</t>
  </si>
  <si>
    <t>C1</t>
  </si>
  <si>
    <t>C2</t>
  </si>
  <si>
    <t>C3</t>
  </si>
  <si>
    <t>C4</t>
  </si>
  <si>
    <t>Table = "Tbl_SB12"</t>
  </si>
  <si>
    <t>DV_Zone1</t>
  </si>
  <si>
    <t>DV_Zone2</t>
  </si>
  <si>
    <t>DV_ZoneSelected</t>
  </si>
  <si>
    <t>July 2023 - Checked for compliance with latest OBC. Code references and seismic calcs updated, EMT and sound transmission design added.</t>
  </si>
  <si>
    <t>11.3.3.1. and 11.3.3.2.</t>
  </si>
  <si>
    <t>3.1.17, 11.4.2.2.</t>
  </si>
  <si>
    <t>a</t>
  </si>
  <si>
    <t>b</t>
  </si>
  <si>
    <t>PLUMBING FIXTURE REQUIREMENTS continued</t>
  </si>
  <si>
    <t>FLOOR LEVEL/AREA (repeated</t>
  </si>
  <si>
    <t>UNIVERSAL WASHROOMS REQUIRED</t>
  </si>
  <si>
    <t>UNIVERSAL WASHROOMS PROVIDED</t>
  </si>
  <si>
    <t>BARRIER-FREE WCs PROVIDED</t>
  </si>
  <si>
    <t>BARRIER-FREE WCs REQUIRED</t>
  </si>
  <si>
    <t>Structural roof framing system:</t>
  </si>
  <si>
    <t>Structural floor framing system:</t>
  </si>
  <si>
    <t>Change in use/major occupancy:</t>
  </si>
  <si>
    <t>Hazard Index : Construction Index:</t>
  </si>
  <si>
    <t>Change to residential occupancy:</t>
  </si>
  <si>
    <t>Multiple occupancy fire separations:</t>
  </si>
  <si>
    <t>Table = "PerformanceReduction</t>
  </si>
  <si>
    <t>DV_PerformanceReduction</t>
  </si>
  <si>
    <t>Early warning and evacuation system:</t>
  </si>
  <si>
    <t>Non-compliance with 3.1.3.2. or 9.10.9.12.:</t>
  </si>
  <si>
    <t>Change to sanitary flow/discharge:</t>
  </si>
  <si>
    <t>Use changed to retirement home:</t>
  </si>
  <si>
    <t>Other:</t>
  </si>
  <si>
    <t>/</t>
  </si>
  <si>
    <t xml:space="preserve">% UPO PERMITTED / ACTUAL </t>
  </si>
  <si>
    <t xml:space="preserve">BARRIER-FREE WATER CLOSETS REQUIRED/ PROVIDED </t>
  </si>
  <si>
    <t>[A] 1.1.2.4.</t>
  </si>
  <si>
    <t>9.10.8.2.-4., and 3.2.4.8.(4)</t>
  </si>
  <si>
    <t>9.31.3.</t>
  </si>
  <si>
    <t>9.10.6., 3.1.5., and 3.1.4.7.</t>
  </si>
  <si>
    <t>[A] 1.1.2.2.(2)   and Part 4</t>
  </si>
  <si>
    <t>9.5.2. and 3.8</t>
  </si>
  <si>
    <t>9.10.8. and 9.10.11.</t>
  </si>
  <si>
    <t>&amp; 9.11.1.4.</t>
  </si>
  <si>
    <t>[A] 1.1.2.2.</t>
  </si>
  <si>
    <t>3.1.2.</t>
  </si>
  <si>
    <t>3.2.6.</t>
  </si>
  <si>
    <t>3.2.2.17., 3.2.2.18., 3.2.4.8. to 3.2.4.10. and 3.2.5.13.</t>
  </si>
  <si>
    <t>3.2.5.7.</t>
  </si>
  <si>
    <t>3.1.17. and 3.1.17.1.(2)</t>
  </si>
  <si>
    <t>3.1.8.2.</t>
  </si>
  <si>
    <t>3.7.4., 3.8.2.3., Tables 3.8.2.3.A, and 3.8.2.3.B</t>
  </si>
  <si>
    <t>12.2.1.2.</t>
  </si>
  <si>
    <t>4.1.2.1.(3), T4.1.2.1.B</t>
  </si>
  <si>
    <t>3.2.2.20-83., 3.2.1.2., 3.2.1.4., 3.2.2.15.</t>
  </si>
  <si>
    <t xml:space="preserve"> /</t>
  </si>
  <si>
    <t>FLOORS OVER BASEMENT</t>
  </si>
  <si>
    <t>BARRIER-FREE WATER CLOSETS REQUIRED / PROVIDED</t>
  </si>
  <si>
    <t>UNIVERSAL WASHROOMS REQUIRED / PROVIDED</t>
  </si>
  <si>
    <t>FLOOR LEVEL OR AREA</t>
  </si>
  <si>
    <t>Issued: 2025 01 01</t>
  </si>
  <si>
    <t>* 2024 12 24</t>
  </si>
  <si>
    <t>January 2025 - Updated for use during OBC transition period</t>
  </si>
  <si>
    <t>&lt; Select YES or NO to indicate if the project was done under the 2012 OBC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</si>
</sst>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00"/>
    <numFmt numFmtId="165" formatCode="00.0"/>
    <numFmt numFmtId="166" formatCode="0.0"/>
    <numFmt numFmtId="167" formatCode="0.0%"/>
    <numFmt numFmtId="168" formatCode="#0.00"/>
    <numFmt numFmtId="169" formatCode="_(* #,##0.0_);_(* \(#,##0.0\);_(* &quot;-&quot;??_);_(@_)"/>
    <numFmt numFmtId="170" formatCode="_(* #,##0_);_(* \(#,##0\);_(* &quot;-&quot;??_);_(@_)"/>
  </numFmts>
  <fonts count="46" x14ac:knownFonts="1">
    <font>
      <sz val="8"/>
      <color theme="1"/>
      <name val="Segoe UI"/>
      <family val="2"/>
    </font>
    <font>
      <sz val="8"/>
      <color theme="1"/>
      <name val="Segoe UI"/>
      <family val="2"/>
    </font>
    <font>
      <sz val="10"/>
      <color theme="1"/>
      <name val="Arial"/>
      <family val="2"/>
    </font>
    <font>
      <sz val="8"/>
      <color theme="1"/>
      <name val="Arial"/>
      <family val="2"/>
    </font>
    <font>
      <b/>
      <sz val="12"/>
      <color theme="1"/>
      <name val="Arial"/>
      <family val="2"/>
    </font>
    <font>
      <sz val="12"/>
      <color theme="1"/>
      <name val="Arial"/>
      <family val="2"/>
    </font>
    <font>
      <sz val="8"/>
      <name val="Arial"/>
      <family val="2"/>
    </font>
    <font>
      <b/>
      <sz val="10"/>
      <color theme="1"/>
      <name val="Arial"/>
      <family val="2"/>
    </font>
    <font>
      <sz val="6"/>
      <color theme="1"/>
      <name val="Arial"/>
      <family val="2"/>
    </font>
    <font>
      <vertAlign val="superscript"/>
      <sz val="8"/>
      <color theme="1"/>
      <name val="Arial"/>
      <family val="2"/>
    </font>
    <font>
      <i/>
      <sz val="8"/>
      <color theme="1"/>
      <name val="Arial"/>
      <family val="2"/>
    </font>
    <font>
      <sz val="14"/>
      <color theme="1"/>
      <name val="Arial"/>
      <family val="2"/>
    </font>
    <font>
      <vertAlign val="subscript"/>
      <sz val="10"/>
      <color theme="1"/>
      <name val="Arial"/>
      <family val="2"/>
    </font>
    <font>
      <sz val="8"/>
      <color theme="2"/>
      <name val="Arial"/>
      <family val="2"/>
    </font>
    <font>
      <sz val="8"/>
      <color theme="1"/>
      <name val="Arial Narrow"/>
      <family val="2"/>
    </font>
    <font>
      <sz val="8"/>
      <color theme="1"/>
      <name val="Calibri"/>
      <family val="2"/>
    </font>
    <font>
      <sz val="8"/>
      <name val="Segoe UI"/>
      <family val="2"/>
    </font>
    <font>
      <sz val="8"/>
      <color theme="1"/>
      <name val="Times New Roman"/>
      <family val="1"/>
    </font>
    <font>
      <i/>
      <sz val="7"/>
      <color theme="1"/>
      <name val="Arial"/>
      <family val="2"/>
    </font>
    <font>
      <sz val="10"/>
      <color theme="1"/>
      <name val="Times New Roman"/>
      <family val="1"/>
    </font>
    <font>
      <sz val="10"/>
      <name val="Arial"/>
      <family val="2"/>
    </font>
    <font>
      <sz val="10"/>
      <name val="Times New Roman"/>
      <family val="1"/>
    </font>
    <font>
      <sz val="12"/>
      <color theme="2" tint="-9.9978637043366805E-2"/>
      <name val="Arial"/>
      <family val="2"/>
    </font>
    <font>
      <sz val="12"/>
      <color theme="2"/>
      <name val="Arial"/>
      <family val="2"/>
    </font>
    <font>
      <sz val="10"/>
      <color rgb="FFC00000"/>
      <name val="Arial"/>
      <family val="2"/>
    </font>
    <font>
      <vertAlign val="subscript"/>
      <sz val="8"/>
      <color theme="1"/>
      <name val="Arial Narrow"/>
      <family val="2"/>
    </font>
    <font>
      <b/>
      <sz val="12"/>
      <name val="Arial"/>
      <family val="2"/>
    </font>
    <font>
      <sz val="9"/>
      <color theme="1"/>
      <name val="Arial"/>
      <family val="2"/>
    </font>
    <font>
      <sz val="8"/>
      <color theme="1"/>
      <name val="Arial"/>
      <family val="2"/>
    </font>
    <font>
      <b/>
      <sz val="12"/>
      <color rgb="FFFF0000"/>
      <name val="Segoe UI"/>
      <family val="2"/>
    </font>
    <font>
      <sz val="6"/>
      <color rgb="FFFF0000"/>
      <name val="Arial"/>
      <family val="2"/>
    </font>
    <font>
      <sz val="8"/>
      <color rgb="FFFF0000"/>
      <name val="Arial"/>
      <family val="2"/>
    </font>
    <font>
      <sz val="8"/>
      <color rgb="FFFF0000"/>
      <name val="Segoe UI"/>
      <family val="2"/>
    </font>
    <font>
      <sz val="8"/>
      <color rgb="FFFF0000"/>
      <name val="Times New Roman"/>
      <family val="1"/>
    </font>
    <font>
      <i/>
      <sz val="9"/>
      <color theme="1"/>
      <name val="Arial"/>
      <family val="2"/>
    </font>
    <font>
      <sz val="8"/>
      <color theme="5" tint="-0.499984740745262"/>
      <name val="Segoe UI"/>
      <family val="2"/>
    </font>
    <font>
      <sz val="10"/>
      <color theme="5" tint="-0.499984740745262"/>
      <name val="Segoe UI"/>
      <family val="2"/>
    </font>
    <font>
      <sz val="8"/>
      <color theme="5" tint="-0.499984740745262"/>
      <name val="Times New Roman"/>
      <family val="1"/>
    </font>
    <font>
      <sz val="6"/>
      <name val="Arial"/>
      <family val="2"/>
    </font>
    <font>
      <sz val="8"/>
      <name val="Times New Roman"/>
      <family val="1"/>
    </font>
    <font>
      <sz val="12"/>
      <name val="Arial"/>
      <family val="2"/>
    </font>
    <font>
      <sz val="10"/>
      <color rgb="FF505050"/>
      <name val="Arial"/>
      <family val="2"/>
    </font>
    <font>
      <sz val="8"/>
      <color theme="1"/>
      <name val="Arial"/>
    </font>
    <font>
      <sz val="12"/>
      <name val="Segoe UI"/>
      <family val="2"/>
    </font>
    <font>
      <sz val="10"/>
      <name val="Segoe UI"/>
      <family val="2"/>
    </font>
    <font>
      <b/>
      <sz val="8"/>
      <color theme="0"/>
      <name val="Arial"/>
      <family val="2"/>
    </font>
  </fonts>
  <fills count="12">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4" tint="0.79998168889431442"/>
        <bgColor indexed="64"/>
      </patternFill>
    </fill>
    <fill>
      <patternFill patternType="solid">
        <fgColor rgb="FFCCECFF"/>
        <bgColor indexed="64"/>
      </patternFill>
    </fill>
    <fill>
      <patternFill patternType="solid">
        <fgColor rgb="FFFFCCCC"/>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FFFFCC"/>
      </patternFill>
    </fill>
    <fill>
      <patternFill patternType="solid">
        <fgColor theme="4"/>
        <bgColor theme="4"/>
      </patternFill>
    </fill>
  </fills>
  <borders count="21">
    <border>
      <left/>
      <right/>
      <top/>
      <bottom/>
      <diagonal/>
    </border>
    <border>
      <left/>
      <right/>
      <top style="thin">
        <color auto="1"/>
      </top>
      <bottom/>
      <diagonal/>
    </border>
    <border>
      <left/>
      <right/>
      <top style="thin">
        <color auto="1"/>
      </top>
      <bottom style="hair">
        <color auto="1"/>
      </bottom>
      <diagonal/>
    </border>
    <border>
      <left/>
      <right/>
      <top style="thin">
        <color auto="1"/>
      </top>
      <bottom style="thin">
        <color auto="1"/>
      </bottom>
      <diagonal/>
    </border>
    <border>
      <left/>
      <right/>
      <top/>
      <bottom style="thin">
        <color auto="1"/>
      </bottom>
      <diagonal/>
    </border>
    <border>
      <left/>
      <right/>
      <top style="hair">
        <color auto="1"/>
      </top>
      <bottom style="thin">
        <color auto="1"/>
      </bottom>
      <diagonal/>
    </border>
    <border>
      <left/>
      <right/>
      <top style="hair">
        <color auto="1"/>
      </top>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top style="thin">
        <color auto="1"/>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auto="1"/>
      </bottom>
      <diagonal/>
    </border>
    <border>
      <left style="thin">
        <color rgb="FFB2B2B2"/>
      </left>
      <right style="thin">
        <color rgb="FFB2B2B2"/>
      </right>
      <top style="thin">
        <color rgb="FFB2B2B2"/>
      </top>
      <bottom style="thin">
        <color rgb="FFB2B2B2"/>
      </bottom>
      <diagonal/>
    </border>
    <border>
      <left style="thin">
        <color rgb="FFB2B2B2"/>
      </left>
      <right/>
      <top style="thin">
        <color auto="1"/>
      </top>
      <bottom style="thin">
        <color rgb="FFB2B2B2"/>
      </bottom>
      <diagonal/>
    </border>
    <border>
      <left/>
      <right/>
      <top style="thin">
        <color auto="1"/>
      </top>
      <bottom style="thin">
        <color rgb="FFB2B2B2"/>
      </bottom>
      <diagonal/>
    </border>
    <border>
      <left/>
      <right style="thin">
        <color rgb="FFB2B2B2"/>
      </right>
      <top style="thin">
        <color auto="1"/>
      </top>
      <bottom style="thin">
        <color rgb="FFB2B2B2"/>
      </bottom>
      <diagonal/>
    </border>
    <border>
      <left/>
      <right/>
      <top style="thin">
        <color theme="4"/>
      </top>
      <bottom/>
      <diagonal/>
    </border>
    <border>
      <left/>
      <right/>
      <top style="double">
        <color auto="1"/>
      </top>
      <bottom style="thin">
        <color auto="1"/>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1" fillId="10" borderId="15" applyNumberFormat="0" applyFont="0" applyAlignment="0" applyProtection="0"/>
  </cellStyleXfs>
  <cellXfs count="468">
    <xf numFmtId="0" fontId="0" fillId="0" borderId="0" xfId="0"/>
    <xf numFmtId="164" fontId="2" fillId="0" borderId="0" xfId="0" applyNumberFormat="1" applyFont="1" applyAlignment="1">
      <alignment horizontal="left" vertical="center"/>
    </xf>
    <xf numFmtId="0" fontId="3" fillId="0" borderId="0" xfId="0" applyFont="1" applyAlignment="1">
      <alignment vertical="center"/>
    </xf>
    <xf numFmtId="0" fontId="3" fillId="0" borderId="0" xfId="0" applyFont="1" applyAlignment="1">
      <alignment horizontal="right" vertical="center"/>
    </xf>
    <xf numFmtId="164" fontId="4" fillId="0" borderId="0" xfId="0" applyNumberFormat="1" applyFont="1" applyAlignment="1">
      <alignment horizontal="left" vertical="center"/>
    </xf>
    <xf numFmtId="0" fontId="4" fillId="0" borderId="0" xfId="0" applyFont="1" applyAlignment="1">
      <alignment vertical="center"/>
    </xf>
    <xf numFmtId="0" fontId="3" fillId="0" borderId="0" xfId="0" applyFont="1" applyAlignment="1">
      <alignment horizontal="left" vertical="center"/>
    </xf>
    <xf numFmtId="164" fontId="3" fillId="0" borderId="1" xfId="0" applyNumberFormat="1" applyFont="1" applyBorder="1" applyAlignment="1">
      <alignment horizontal="lef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left" vertical="center"/>
    </xf>
    <xf numFmtId="0" fontId="3" fillId="0" borderId="1" xfId="0" applyFont="1" applyBorder="1" applyAlignment="1">
      <alignment horizontal="left" vertical="center" wrapText="1"/>
    </xf>
    <xf numFmtId="0" fontId="3" fillId="0" borderId="2" xfId="0" applyFont="1" applyBorder="1" applyAlignment="1">
      <alignment vertical="center"/>
    </xf>
    <xf numFmtId="0" fontId="3" fillId="0" borderId="1" xfId="0" applyFont="1" applyBorder="1" applyAlignment="1">
      <alignment horizontal="left" vertical="center"/>
    </xf>
    <xf numFmtId="164" fontId="5" fillId="0" borderId="0" xfId="0" applyNumberFormat="1" applyFont="1" applyAlignment="1">
      <alignment horizontal="lef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horizontal="left" vertical="center"/>
    </xf>
    <xf numFmtId="164" fontId="3" fillId="0" borderId="4" xfId="0" applyNumberFormat="1" applyFont="1" applyBorder="1" applyAlignment="1">
      <alignment horizontal="left" vertical="center"/>
    </xf>
    <xf numFmtId="0" fontId="3" fillId="0" borderId="4"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164" fontId="3" fillId="0" borderId="0" xfId="0" applyNumberFormat="1" applyFont="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vertical="center" wrapText="1"/>
    </xf>
    <xf numFmtId="165" fontId="3" fillId="0" borderId="0" xfId="0" applyNumberFormat="1" applyFont="1" applyAlignment="1">
      <alignment horizontal="left" vertical="center"/>
    </xf>
    <xf numFmtId="0" fontId="3" fillId="0" borderId="3" xfId="0" applyFont="1" applyBorder="1" applyAlignment="1">
      <alignment vertical="center"/>
    </xf>
    <xf numFmtId="0" fontId="3" fillId="0" borderId="3" xfId="0" applyFont="1" applyBorder="1" applyAlignment="1">
      <alignment horizontal="right" vertical="center"/>
    </xf>
    <xf numFmtId="2" fontId="3" fillId="0" borderId="1" xfId="0" applyNumberFormat="1" applyFont="1" applyBorder="1" applyAlignment="1">
      <alignment horizontal="right" vertical="center"/>
    </xf>
    <xf numFmtId="2" fontId="3" fillId="0" borderId="2" xfId="0" applyNumberFormat="1" applyFont="1" applyBorder="1" applyAlignment="1">
      <alignment horizontal="right" vertical="center"/>
    </xf>
    <xf numFmtId="0" fontId="3" fillId="0" borderId="2" xfId="0" applyFont="1" applyBorder="1" applyAlignment="1">
      <alignment horizontal="right" vertical="center"/>
    </xf>
    <xf numFmtId="0" fontId="3" fillId="0" borderId="6" xfId="0" applyFont="1" applyBorder="1" applyAlignment="1">
      <alignment vertical="center"/>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1" fontId="3"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4" xfId="0" applyFont="1" applyBorder="1" applyAlignment="1">
      <alignment horizontal="center" vertical="center"/>
    </xf>
    <xf numFmtId="1" fontId="3" fillId="0" borderId="4"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left" vertical="center" wrapText="1"/>
    </xf>
    <xf numFmtId="1" fontId="3" fillId="0" borderId="6" xfId="0" applyNumberFormat="1" applyFont="1" applyBorder="1" applyAlignment="1">
      <alignment horizontal="right" vertical="center"/>
    </xf>
    <xf numFmtId="0" fontId="3" fillId="0" borderId="6" xfId="0" applyFont="1" applyBorder="1" applyAlignment="1">
      <alignment horizontal="left" vertical="center"/>
    </xf>
    <xf numFmtId="1" fontId="3" fillId="0" borderId="0" xfId="0" applyNumberFormat="1" applyFont="1" applyAlignment="1">
      <alignment horizontal="right" vertical="center"/>
    </xf>
    <xf numFmtId="1" fontId="3" fillId="0" borderId="6" xfId="0" applyNumberFormat="1" applyFont="1" applyBorder="1" applyAlignment="1">
      <alignment horizontal="left" vertical="center"/>
    </xf>
    <xf numFmtId="1" fontId="3" fillId="0" borderId="7" xfId="0" applyNumberFormat="1" applyFont="1" applyBorder="1" applyAlignment="1">
      <alignment horizontal="left" vertical="center" indent="2"/>
    </xf>
    <xf numFmtId="1" fontId="3" fillId="0" borderId="7" xfId="0" applyNumberFormat="1" applyFont="1" applyBorder="1" applyAlignment="1">
      <alignment horizontal="left" vertical="center"/>
    </xf>
    <xf numFmtId="1" fontId="3" fillId="0" borderId="7"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right" vertical="center"/>
    </xf>
    <xf numFmtId="0" fontId="3" fillId="0" borderId="7" xfId="0" applyFont="1" applyBorder="1" applyAlignment="1">
      <alignment horizontal="left" vertical="center" wrapText="1"/>
    </xf>
    <xf numFmtId="1" fontId="3" fillId="0" borderId="1" xfId="0" applyNumberFormat="1" applyFont="1" applyBorder="1" applyAlignment="1">
      <alignment horizontal="right" vertical="center"/>
    </xf>
    <xf numFmtId="0" fontId="3" fillId="0" borderId="0" xfId="0" applyFont="1"/>
    <xf numFmtId="49" fontId="3" fillId="0" borderId="0" xfId="0" applyNumberFormat="1" applyFont="1"/>
    <xf numFmtId="0" fontId="2" fillId="0" borderId="0" xfId="0" applyFont="1"/>
    <xf numFmtId="0" fontId="3" fillId="2" borderId="0" xfId="0" applyFont="1" applyFill="1"/>
    <xf numFmtId="0" fontId="3" fillId="3" borderId="0" xfId="0" applyFont="1" applyFill="1"/>
    <xf numFmtId="0" fontId="3" fillId="0" borderId="0" xfId="0" applyFont="1" applyProtection="1">
      <protection locked="0"/>
    </xf>
    <xf numFmtId="0" fontId="3" fillId="0" borderId="0" xfId="0" quotePrefix="1" applyFont="1" applyProtection="1">
      <protection locked="0"/>
    </xf>
    <xf numFmtId="0" fontId="3" fillId="0" borderId="0" xfId="0" quotePrefix="1" applyFont="1"/>
    <xf numFmtId="0" fontId="3" fillId="6" borderId="0" xfId="0" applyFont="1" applyFill="1"/>
    <xf numFmtId="0" fontId="3" fillId="4" borderId="3"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4" xfId="0" applyFont="1" applyFill="1" applyBorder="1" applyAlignment="1" applyProtection="1">
      <alignment vertical="center"/>
      <protection locked="0"/>
    </xf>
    <xf numFmtId="0" fontId="3" fillId="4" borderId="7" xfId="0" applyFont="1" applyFill="1" applyBorder="1" applyAlignment="1" applyProtection="1">
      <alignment vertical="center"/>
      <protection locked="0"/>
    </xf>
    <xf numFmtId="0" fontId="3" fillId="4" borderId="0" xfId="0" applyFont="1" applyFill="1" applyAlignment="1" applyProtection="1">
      <alignment vertical="center"/>
      <protection locked="0"/>
    </xf>
    <xf numFmtId="0" fontId="3" fillId="4" borderId="1" xfId="0" applyFont="1" applyFill="1" applyBorder="1" applyAlignment="1" applyProtection="1">
      <alignment vertical="center"/>
      <protection locked="0"/>
    </xf>
    <xf numFmtId="2" fontId="3" fillId="4" borderId="7" xfId="0" applyNumberFormat="1" applyFont="1" applyFill="1" applyBorder="1" applyAlignment="1" applyProtection="1">
      <alignment horizontal="right" vertical="center"/>
      <protection locked="0"/>
    </xf>
    <xf numFmtId="0" fontId="3" fillId="4" borderId="6" xfId="0" applyFont="1" applyFill="1" applyBorder="1" applyAlignment="1" applyProtection="1">
      <alignment horizontal="center" vertical="center"/>
      <protection locked="0"/>
    </xf>
    <xf numFmtId="1" fontId="3" fillId="4" borderId="7" xfId="0" applyNumberFormat="1"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1" fontId="3" fillId="4" borderId="6" xfId="0" applyNumberFormat="1" applyFont="1" applyFill="1" applyBorder="1" applyAlignment="1" applyProtection="1">
      <alignment horizontal="left" vertical="center"/>
      <protection locked="0"/>
    </xf>
    <xf numFmtId="1" fontId="3" fillId="4" borderId="6" xfId="0" applyNumberFormat="1"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protection locked="0"/>
    </xf>
    <xf numFmtId="1" fontId="3" fillId="4" borderId="5" xfId="0" applyNumberFormat="1" applyFont="1" applyFill="1" applyBorder="1" applyAlignment="1" applyProtection="1">
      <alignment horizontal="left" vertical="center"/>
      <protection locked="0"/>
    </xf>
    <xf numFmtId="0" fontId="3" fillId="4" borderId="5" xfId="0" applyFont="1" applyFill="1" applyBorder="1" applyAlignment="1" applyProtection="1">
      <alignment horizontal="left" vertical="center"/>
      <protection locked="0"/>
    </xf>
    <xf numFmtId="0" fontId="3" fillId="4" borderId="5" xfId="0" applyFont="1" applyFill="1" applyBorder="1" applyAlignment="1" applyProtection="1">
      <alignment vertical="center"/>
      <protection locked="0"/>
    </xf>
    <xf numFmtId="0" fontId="2" fillId="0" borderId="0" xfId="0" applyFont="1" applyAlignment="1">
      <alignment horizontal="left" vertical="center" wrapText="1" indent="3"/>
    </xf>
    <xf numFmtId="0" fontId="4" fillId="0" borderId="0" xfId="0" applyFont="1" applyAlignment="1">
      <alignment horizontal="left" vertical="center" indent="1"/>
    </xf>
    <xf numFmtId="0" fontId="0" fillId="0" borderId="0" xfId="0" applyAlignment="1">
      <alignment horizontal="center" vertical="top"/>
    </xf>
    <xf numFmtId="2" fontId="3" fillId="6" borderId="3" xfId="0" applyNumberFormat="1" applyFont="1" applyFill="1" applyBorder="1" applyAlignment="1">
      <alignment vertical="center"/>
    </xf>
    <xf numFmtId="164" fontId="5" fillId="0" borderId="1" xfId="0" applyNumberFormat="1" applyFont="1" applyBorder="1" applyAlignment="1">
      <alignment horizontal="left" vertical="center"/>
    </xf>
    <xf numFmtId="0" fontId="8" fillId="0" borderId="0" xfId="0" applyFont="1" applyAlignment="1">
      <alignment horizontal="right"/>
    </xf>
    <xf numFmtId="164" fontId="2" fillId="0" borderId="7" xfId="0" applyNumberFormat="1" applyFont="1" applyBorder="1" applyAlignment="1">
      <alignment horizontal="left" vertical="center"/>
    </xf>
    <xf numFmtId="0" fontId="2" fillId="0" borderId="7" xfId="0" applyFont="1" applyBorder="1" applyAlignment="1">
      <alignment vertical="center"/>
    </xf>
    <xf numFmtId="0" fontId="2" fillId="0" borderId="7" xfId="0" applyFont="1" applyBorder="1" applyAlignment="1">
      <alignment horizontal="right" vertical="center"/>
    </xf>
    <xf numFmtId="0" fontId="2" fillId="0" borderId="7" xfId="0" applyFont="1" applyBorder="1" applyAlignment="1">
      <alignment horizontal="left" vertical="center" indent="3"/>
    </xf>
    <xf numFmtId="0" fontId="2" fillId="0" borderId="7" xfId="0" applyFont="1" applyBorder="1" applyAlignment="1">
      <alignment horizontal="left" vertical="center"/>
    </xf>
    <xf numFmtId="0" fontId="2" fillId="0" borderId="0" xfId="0" applyFont="1" applyAlignment="1">
      <alignment vertical="center"/>
    </xf>
    <xf numFmtId="0" fontId="2" fillId="0" borderId="6" xfId="0" applyFont="1" applyBorder="1" applyAlignment="1">
      <alignment vertical="center"/>
    </xf>
    <xf numFmtId="49" fontId="2" fillId="0" borderId="0" xfId="0" applyNumberFormat="1" applyFont="1"/>
    <xf numFmtId="49" fontId="2" fillId="0" borderId="0" xfId="0" applyNumberFormat="1" applyFont="1" applyAlignment="1">
      <alignment horizontal="center"/>
    </xf>
    <xf numFmtId="166" fontId="2" fillId="0" borderId="0" xfId="0" applyNumberFormat="1" applyFont="1"/>
    <xf numFmtId="0" fontId="2" fillId="0" borderId="0" xfId="0" applyFont="1" applyAlignment="1">
      <alignment horizontal="center"/>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166" fontId="2" fillId="0" borderId="0" xfId="0" applyNumberFormat="1" applyFont="1" applyAlignment="1">
      <alignment horizontal="center"/>
    </xf>
    <xf numFmtId="166" fontId="7" fillId="0" borderId="0" xfId="0" applyNumberFormat="1" applyFont="1" applyAlignment="1">
      <alignment horizontal="center"/>
    </xf>
    <xf numFmtId="0" fontId="2" fillId="0" borderId="0" xfId="0" applyFont="1" applyAlignment="1">
      <alignment horizontal="right"/>
    </xf>
    <xf numFmtId="164" fontId="11" fillId="0" borderId="9" xfId="0" applyNumberFormat="1" applyFont="1" applyBorder="1" applyAlignment="1">
      <alignment horizontal="left" vertical="center"/>
    </xf>
    <xf numFmtId="0" fontId="3" fillId="0" borderId="9" xfId="0" applyFont="1" applyBorder="1"/>
    <xf numFmtId="49" fontId="3" fillId="0" borderId="9" xfId="0" applyNumberFormat="1" applyFont="1" applyBorder="1"/>
    <xf numFmtId="0" fontId="2" fillId="0" borderId="4" xfId="0" applyFont="1" applyBorder="1"/>
    <xf numFmtId="0" fontId="2" fillId="0" borderId="0" xfId="0" applyFont="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vertical="center" wrapText="1"/>
    </xf>
    <xf numFmtId="0" fontId="13" fillId="8" borderId="0" xfId="0" applyFont="1" applyFill="1" applyAlignment="1">
      <alignment vertical="center"/>
    </xf>
    <xf numFmtId="164" fontId="3" fillId="8" borderId="0" xfId="0" applyNumberFormat="1" applyFont="1" applyFill="1" applyAlignment="1">
      <alignment horizontal="left" vertical="center"/>
    </xf>
    <xf numFmtId="0" fontId="3" fillId="8" borderId="0" xfId="0" applyFont="1" applyFill="1" applyAlignment="1">
      <alignment vertical="center"/>
    </xf>
    <xf numFmtId="0" fontId="3" fillId="8" borderId="0" xfId="0" applyFont="1" applyFill="1" applyAlignment="1">
      <alignment horizontal="right" vertical="center"/>
    </xf>
    <xf numFmtId="0" fontId="3" fillId="8" borderId="0" xfId="0" applyFont="1" applyFill="1" applyAlignment="1">
      <alignment horizontal="left" vertical="center"/>
    </xf>
    <xf numFmtId="0" fontId="14" fillId="0" borderId="1" xfId="0" quotePrefix="1" applyFont="1" applyBorder="1" applyAlignment="1">
      <alignment horizontal="left" vertical="center"/>
    </xf>
    <xf numFmtId="0" fontId="3" fillId="0" borderId="11" xfId="0" applyFont="1" applyBorder="1"/>
    <xf numFmtId="164" fontId="2" fillId="0" borderId="4" xfId="0" applyNumberFormat="1" applyFont="1" applyBorder="1" applyAlignment="1">
      <alignment horizontal="left" vertical="center"/>
    </xf>
    <xf numFmtId="0" fontId="8" fillId="0" borderId="4" xfId="0" applyFont="1" applyBorder="1" applyAlignment="1">
      <alignment horizontal="right"/>
    </xf>
    <xf numFmtId="0" fontId="16" fillId="0" borderId="3" xfId="0" applyFont="1" applyBorder="1"/>
    <xf numFmtId="164" fontId="4" fillId="0" borderId="4" xfId="0" applyNumberFormat="1" applyFont="1" applyBorder="1" applyAlignment="1">
      <alignment horizontal="left" vertical="center"/>
    </xf>
    <xf numFmtId="0" fontId="4" fillId="0" borderId="4" xfId="0" applyFont="1" applyBorder="1" applyAlignment="1">
      <alignment vertical="center"/>
    </xf>
    <xf numFmtId="0" fontId="2" fillId="6" borderId="0" xfId="0" applyFont="1" applyFill="1" applyAlignment="1" applyProtection="1">
      <alignment vertical="center"/>
      <protection locked="0"/>
    </xf>
    <xf numFmtId="0" fontId="3" fillId="8" borderId="0" xfId="0" applyFont="1" applyFill="1"/>
    <xf numFmtId="49" fontId="3" fillId="8" borderId="0" xfId="0" applyNumberFormat="1" applyFont="1" applyFill="1"/>
    <xf numFmtId="0" fontId="2" fillId="8" borderId="0" xfId="0" applyFont="1" applyFill="1"/>
    <xf numFmtId="166" fontId="2" fillId="4" borderId="10" xfId="0" applyNumberFormat="1" applyFont="1" applyFill="1" applyBorder="1" applyAlignment="1" applyProtection="1">
      <alignment horizontal="center"/>
      <protection locked="0"/>
    </xf>
    <xf numFmtId="166" fontId="2" fillId="4" borderId="8" xfId="0" applyNumberFormat="1" applyFont="1" applyFill="1" applyBorder="1" applyAlignment="1" applyProtection="1">
      <alignment horizontal="center"/>
      <protection locked="0"/>
    </xf>
    <xf numFmtId="0" fontId="11" fillId="0" borderId="11" xfId="0" applyFont="1" applyBorder="1"/>
    <xf numFmtId="0" fontId="3" fillId="4" borderId="2" xfId="0" applyFont="1" applyFill="1" applyBorder="1" applyAlignment="1" applyProtection="1">
      <alignment vertical="center"/>
      <protection locked="0"/>
    </xf>
    <xf numFmtId="0" fontId="3" fillId="4" borderId="1" xfId="0" applyFont="1" applyFill="1" applyBorder="1" applyAlignment="1" applyProtection="1">
      <alignment horizontal="left" vertical="center"/>
      <protection locked="0"/>
    </xf>
    <xf numFmtId="165" fontId="3" fillId="0" borderId="4" xfId="0" applyNumberFormat="1" applyFont="1" applyBorder="1" applyAlignment="1">
      <alignment horizontal="left" vertical="center"/>
    </xf>
    <xf numFmtId="0" fontId="0" fillId="0" borderId="0" xfId="0" applyAlignment="1">
      <alignment horizontal="left" vertical="top"/>
    </xf>
    <xf numFmtId="0" fontId="0" fillId="0" borderId="0" xfId="0" applyAlignment="1">
      <alignment vertical="top" wrapText="1"/>
    </xf>
    <xf numFmtId="0" fontId="0" fillId="0" borderId="0" xfId="0" applyAlignment="1">
      <alignment vertical="top"/>
    </xf>
    <xf numFmtId="0" fontId="2" fillId="0" borderId="0" xfId="0" quotePrefix="1" applyFont="1" applyAlignment="1">
      <alignment horizontal="left" vertical="center" wrapText="1" indent="3"/>
    </xf>
    <xf numFmtId="168" fontId="3" fillId="0" borderId="1" xfId="0" applyNumberFormat="1" applyFont="1" applyBorder="1" applyAlignment="1">
      <alignment horizontal="left" vertical="center"/>
    </xf>
    <xf numFmtId="43" fontId="3" fillId="0" borderId="3" xfId="2" applyFont="1" applyFill="1" applyBorder="1" applyAlignment="1">
      <alignment horizontal="left" vertical="center"/>
    </xf>
    <xf numFmtId="43" fontId="3" fillId="0" borderId="1" xfId="2" applyFont="1" applyFill="1" applyBorder="1" applyAlignment="1">
      <alignment horizontal="left" vertical="center"/>
    </xf>
    <xf numFmtId="2" fontId="3" fillId="0" borderId="1" xfId="2" applyNumberFormat="1" applyFont="1" applyFill="1" applyBorder="1" applyAlignment="1">
      <alignment horizontal="left" vertical="center"/>
    </xf>
    <xf numFmtId="2" fontId="3" fillId="0" borderId="4" xfId="2" applyNumberFormat="1" applyFont="1" applyFill="1" applyBorder="1" applyAlignment="1">
      <alignment horizontal="left" vertical="center"/>
    </xf>
    <xf numFmtId="164" fontId="17" fillId="0" borderId="0" xfId="0" applyNumberFormat="1" applyFont="1" applyAlignment="1">
      <alignment horizontal="left" vertical="center"/>
    </xf>
    <xf numFmtId="0" fontId="17" fillId="0" borderId="0" xfId="0" applyFont="1" applyAlignment="1">
      <alignment vertical="center"/>
    </xf>
    <xf numFmtId="0" fontId="17" fillId="0" borderId="0" xfId="0" applyFont="1" applyAlignment="1">
      <alignment horizontal="right" vertical="center"/>
    </xf>
    <xf numFmtId="0" fontId="17" fillId="0" borderId="0" xfId="0" applyFont="1" applyAlignment="1">
      <alignment horizontal="left" vertical="center"/>
    </xf>
    <xf numFmtId="49" fontId="17" fillId="0" borderId="0" xfId="0" applyNumberFormat="1" applyFont="1" applyAlignment="1">
      <alignment horizontal="right" vertical="center"/>
    </xf>
    <xf numFmtId="1" fontId="14" fillId="0" borderId="0" xfId="0" applyNumberFormat="1" applyFont="1" applyAlignment="1">
      <alignment horizontal="left" vertical="center"/>
    </xf>
    <xf numFmtId="0" fontId="3" fillId="0" borderId="2" xfId="0" applyFont="1" applyBorder="1" applyAlignment="1">
      <alignment vertical="center" wrapText="1"/>
    </xf>
    <xf numFmtId="0" fontId="3" fillId="4" borderId="3" xfId="0" applyFont="1" applyFill="1" applyBorder="1" applyAlignment="1" applyProtection="1">
      <alignment horizontal="left" vertical="center"/>
      <protection locked="0"/>
    </xf>
    <xf numFmtId="0" fontId="3" fillId="0" borderId="5" xfId="0" applyFont="1" applyBorder="1" applyAlignment="1">
      <alignment horizontal="left" vertical="center"/>
    </xf>
    <xf numFmtId="168" fontId="3" fillId="0" borderId="3" xfId="0" applyNumberFormat="1" applyFont="1" applyBorder="1" applyAlignment="1">
      <alignment horizontal="left" vertical="center"/>
    </xf>
    <xf numFmtId="0" fontId="3" fillId="4" borderId="4" xfId="0" applyFont="1" applyFill="1" applyBorder="1" applyAlignment="1" applyProtection="1">
      <alignment horizontal="left" vertical="center"/>
      <protection locked="0"/>
    </xf>
    <xf numFmtId="0" fontId="3" fillId="4" borderId="5" xfId="0" applyFont="1" applyFill="1" applyBorder="1" applyAlignment="1" applyProtection="1">
      <alignment horizontal="center" vertical="center"/>
      <protection locked="0"/>
    </xf>
    <xf numFmtId="1" fontId="3" fillId="0" borderId="1" xfId="0" applyNumberFormat="1" applyFont="1" applyBorder="1" applyAlignment="1">
      <alignment horizontal="center" vertical="center"/>
    </xf>
    <xf numFmtId="0" fontId="3" fillId="4" borderId="4" xfId="0" applyFont="1" applyFill="1" applyBorder="1" applyAlignment="1" applyProtection="1">
      <alignment vertical="center"/>
      <protection locked="0"/>
    </xf>
    <xf numFmtId="2" fontId="3" fillId="0" borderId="3" xfId="2" applyNumberFormat="1" applyFont="1" applyFill="1" applyBorder="1" applyAlignment="1">
      <alignment horizontal="left" vertical="center"/>
    </xf>
    <xf numFmtId="164" fontId="5" fillId="0" borderId="4" xfId="0" applyNumberFormat="1" applyFont="1" applyBorder="1" applyAlignment="1">
      <alignment horizontal="left" vertical="center"/>
    </xf>
    <xf numFmtId="164" fontId="5" fillId="0" borderId="3" xfId="0" applyNumberFormat="1" applyFont="1" applyBorder="1" applyAlignment="1">
      <alignment horizontal="left" vertical="center"/>
    </xf>
    <xf numFmtId="164" fontId="3" fillId="0" borderId="3" xfId="0" applyNumberFormat="1" applyFont="1" applyBorder="1" applyAlignment="1">
      <alignment horizontal="left" vertical="center"/>
    </xf>
    <xf numFmtId="1" fontId="3" fillId="4" borderId="7" xfId="0" applyNumberFormat="1" applyFont="1" applyFill="1" applyBorder="1" applyAlignment="1" applyProtection="1">
      <alignment horizontal="left" vertical="center" wrapText="1"/>
      <protection locked="0"/>
    </xf>
    <xf numFmtId="1" fontId="3" fillId="4" borderId="5" xfId="0" applyNumberFormat="1" applyFont="1" applyFill="1" applyBorder="1" applyAlignment="1" applyProtection="1">
      <alignment horizontal="left" vertical="center" wrapText="1"/>
      <protection locked="0"/>
    </xf>
    <xf numFmtId="0" fontId="3" fillId="4" borderId="7" xfId="0" applyFont="1" applyFill="1" applyBorder="1" applyAlignment="1" applyProtection="1">
      <alignment horizontal="left" vertical="center" wrapText="1"/>
      <protection locked="0"/>
    </xf>
    <xf numFmtId="0" fontId="6" fillId="0" borderId="1" xfId="0" applyFont="1" applyBorder="1" applyAlignment="1">
      <alignment vertical="center"/>
    </xf>
    <xf numFmtId="0" fontId="3" fillId="0" borderId="2" xfId="0" quotePrefix="1" applyFont="1" applyBorder="1" applyAlignment="1">
      <alignment horizontal="left" vertical="center"/>
    </xf>
    <xf numFmtId="1" fontId="3" fillId="0" borderId="2" xfId="0" applyNumberFormat="1" applyFont="1" applyBorder="1" applyAlignment="1">
      <alignment horizontal="left" vertical="center" wrapText="1"/>
    </xf>
    <xf numFmtId="0" fontId="3" fillId="0" borderId="7" xfId="0" applyFont="1" applyBorder="1" applyAlignment="1">
      <alignment vertical="center" wrapText="1"/>
    </xf>
    <xf numFmtId="1" fontId="3" fillId="0" borderId="2" xfId="0" applyNumberFormat="1" applyFont="1" applyBorder="1" applyAlignment="1">
      <alignment vertical="center" wrapText="1"/>
    </xf>
    <xf numFmtId="2" fontId="3" fillId="4" borderId="7" xfId="0" applyNumberFormat="1" applyFont="1" applyFill="1" applyBorder="1" applyAlignment="1" applyProtection="1">
      <alignment horizontal="left" vertical="center"/>
      <protection locked="0"/>
    </xf>
    <xf numFmtId="2" fontId="3" fillId="4" borderId="5" xfId="0" applyNumberFormat="1" applyFont="1" applyFill="1" applyBorder="1" applyAlignment="1" applyProtection="1">
      <alignment horizontal="left" vertical="center"/>
      <protection locked="0"/>
    </xf>
    <xf numFmtId="2" fontId="3" fillId="4" borderId="7" xfId="0" applyNumberFormat="1" applyFont="1" applyFill="1" applyBorder="1" applyAlignment="1" applyProtection="1">
      <alignment vertical="center"/>
      <protection locked="0"/>
    </xf>
    <xf numFmtId="2" fontId="3" fillId="4" borderId="5" xfId="0" applyNumberFormat="1" applyFont="1" applyFill="1" applyBorder="1" applyAlignment="1" applyProtection="1">
      <alignment vertical="center"/>
      <protection locked="0"/>
    </xf>
    <xf numFmtId="0" fontId="2" fillId="0" borderId="4" xfId="0" applyFont="1" applyBorder="1" applyAlignment="1">
      <alignment vertical="center"/>
    </xf>
    <xf numFmtId="0" fontId="2" fillId="0" borderId="4" xfId="0" applyFont="1" applyBorder="1" applyAlignment="1">
      <alignment horizontal="right" vertical="center"/>
    </xf>
    <xf numFmtId="164" fontId="7" fillId="0" borderId="4" xfId="0" applyNumberFormat="1" applyFont="1" applyBorder="1" applyAlignment="1">
      <alignment horizontal="left" vertical="center"/>
    </xf>
    <xf numFmtId="0" fontId="7" fillId="0" borderId="4" xfId="0" applyFont="1" applyBorder="1" applyAlignment="1">
      <alignment vertical="center"/>
    </xf>
    <xf numFmtId="0" fontId="11" fillId="0" borderId="3" xfId="0" applyFont="1" applyBorder="1" applyAlignment="1">
      <alignment horizontal="left" vertical="center"/>
    </xf>
    <xf numFmtId="0" fontId="5" fillId="0" borderId="4" xfId="0" applyFont="1" applyBorder="1" applyAlignment="1">
      <alignment vertical="center"/>
    </xf>
    <xf numFmtId="0" fontId="5" fillId="8" borderId="0" xfId="0" applyFont="1" applyFill="1" applyAlignment="1">
      <alignment vertical="center"/>
    </xf>
    <xf numFmtId="0" fontId="3" fillId="0" borderId="4" xfId="0" applyFont="1" applyBorder="1" applyAlignment="1">
      <alignment horizontal="left" vertical="top" wrapText="1"/>
    </xf>
    <xf numFmtId="0" fontId="22" fillId="8" borderId="0" xfId="0" applyFont="1" applyFill="1" applyAlignment="1">
      <alignment vertical="center"/>
    </xf>
    <xf numFmtId="0" fontId="23" fillId="8" borderId="0" xfId="0" applyFont="1" applyFill="1" applyAlignment="1">
      <alignment vertical="center"/>
    </xf>
    <xf numFmtId="164" fontId="17" fillId="0" borderId="0" xfId="0" applyNumberFormat="1" applyFont="1" applyAlignment="1">
      <alignment horizontal="left"/>
    </xf>
    <xf numFmtId="164" fontId="17" fillId="0" borderId="0" xfId="0" applyNumberFormat="1" applyFont="1" applyAlignment="1">
      <alignment horizontal="left" vertical="top"/>
    </xf>
    <xf numFmtId="0" fontId="3" fillId="0" borderId="4" xfId="0" applyFont="1" applyBorder="1" applyAlignment="1">
      <alignment vertical="top"/>
    </xf>
    <xf numFmtId="1" fontId="3" fillId="4" borderId="7" xfId="0" applyNumberFormat="1" applyFont="1" applyFill="1" applyBorder="1" applyAlignment="1" applyProtection="1">
      <alignment vertical="center" wrapText="1"/>
      <protection locked="0"/>
    </xf>
    <xf numFmtId="1" fontId="3" fillId="4" borderId="5" xfId="0" applyNumberFormat="1" applyFont="1" applyFill="1" applyBorder="1" applyAlignment="1" applyProtection="1">
      <alignment vertical="center" wrapText="1"/>
      <protection locked="0"/>
    </xf>
    <xf numFmtId="169" fontId="3" fillId="4" borderId="7" xfId="2" applyNumberFormat="1" applyFont="1" applyFill="1" applyBorder="1" applyAlignment="1" applyProtection="1">
      <alignment vertical="center"/>
      <protection locked="0"/>
    </xf>
    <xf numFmtId="169" fontId="3" fillId="4" borderId="5" xfId="2" applyNumberFormat="1" applyFont="1" applyFill="1" applyBorder="1" applyAlignment="1" applyProtection="1">
      <alignment vertical="center"/>
      <protection locked="0"/>
    </xf>
    <xf numFmtId="168" fontId="3" fillId="0" borderId="0" xfId="0" applyNumberFormat="1" applyFont="1" applyAlignment="1">
      <alignment horizontal="left" vertical="center"/>
    </xf>
    <xf numFmtId="2" fontId="3" fillId="0" borderId="0" xfId="2" applyNumberFormat="1" applyFont="1" applyFill="1" applyBorder="1" applyAlignment="1">
      <alignment horizontal="left" vertical="center"/>
    </xf>
    <xf numFmtId="0" fontId="3" fillId="0" borderId="9" xfId="0" applyFont="1" applyBorder="1" applyAlignment="1">
      <alignment horizontal="right" vertical="center"/>
    </xf>
    <xf numFmtId="0" fontId="3" fillId="0" borderId="4" xfId="0" applyFont="1" applyBorder="1" applyAlignment="1">
      <alignment horizontal="left" vertical="top"/>
    </xf>
    <xf numFmtId="0" fontId="3" fillId="0" borderId="3" xfId="0" applyFont="1" applyBorder="1" applyAlignment="1" applyProtection="1">
      <alignment horizontal="left" vertical="center"/>
      <protection locked="0"/>
    </xf>
    <xf numFmtId="0" fontId="6" fillId="0" borderId="3" xfId="0" applyFont="1" applyBorder="1" applyAlignment="1">
      <alignment horizontal="left" vertical="center"/>
    </xf>
    <xf numFmtId="0" fontId="3" fillId="0" borderId="1" xfId="0" applyFont="1" applyBorder="1" applyAlignment="1">
      <alignment vertical="center" wrapText="1"/>
    </xf>
    <xf numFmtId="170" fontId="3" fillId="4" borderId="7" xfId="2" applyNumberFormat="1" applyFont="1" applyFill="1" applyBorder="1" applyAlignment="1" applyProtection="1">
      <alignment vertical="center"/>
      <protection locked="0"/>
    </xf>
    <xf numFmtId="170" fontId="3" fillId="4" borderId="6" xfId="2" applyNumberFormat="1" applyFont="1" applyFill="1" applyBorder="1" applyAlignment="1" applyProtection="1">
      <alignment vertical="center"/>
      <protection locked="0"/>
    </xf>
    <xf numFmtId="170" fontId="3" fillId="4" borderId="5" xfId="2" applyNumberFormat="1" applyFont="1" applyFill="1" applyBorder="1" applyAlignment="1" applyProtection="1">
      <alignment vertical="center"/>
      <protection locked="0"/>
    </xf>
    <xf numFmtId="0" fontId="3" fillId="0" borderId="5" xfId="0" applyFont="1" applyBorder="1" applyAlignment="1">
      <alignment horizontal="right" vertical="center"/>
    </xf>
    <xf numFmtId="170" fontId="3" fillId="4" borderId="7" xfId="2" applyNumberFormat="1" applyFont="1" applyFill="1" applyBorder="1" applyAlignment="1" applyProtection="1">
      <alignment horizontal="right" vertical="center"/>
      <protection locked="0"/>
    </xf>
    <xf numFmtId="170" fontId="3" fillId="0" borderId="5" xfId="2" applyNumberFormat="1" applyFont="1" applyFill="1" applyBorder="1" applyAlignment="1">
      <alignment horizontal="right" vertical="center"/>
    </xf>
    <xf numFmtId="169" fontId="3" fillId="0" borderId="0" xfId="2" applyNumberFormat="1" applyFont="1" applyFill="1" applyBorder="1" applyAlignment="1">
      <alignment horizontal="right" vertical="center"/>
    </xf>
    <xf numFmtId="169" fontId="3" fillId="0" borderId="7" xfId="2" applyNumberFormat="1" applyFont="1" applyFill="1" applyBorder="1" applyAlignment="1">
      <alignment horizontal="right" vertical="center"/>
    </xf>
    <xf numFmtId="169" fontId="3" fillId="0" borderId="4" xfId="2" applyNumberFormat="1" applyFont="1" applyFill="1" applyBorder="1" applyAlignment="1">
      <alignment horizontal="right" vertical="center"/>
    </xf>
    <xf numFmtId="43" fontId="3" fillId="4" borderId="1" xfId="2" applyFont="1" applyFill="1" applyBorder="1" applyAlignment="1" applyProtection="1">
      <alignment horizontal="center" vertical="center"/>
      <protection locked="0"/>
    </xf>
    <xf numFmtId="170" fontId="3" fillId="4" borderId="3" xfId="2" applyNumberFormat="1" applyFont="1" applyFill="1" applyBorder="1" applyAlignment="1" applyProtection="1">
      <alignment vertical="center"/>
      <protection locked="0"/>
    </xf>
    <xf numFmtId="43" fontId="3" fillId="4" borderId="6" xfId="2" applyFont="1" applyFill="1" applyBorder="1" applyAlignment="1" applyProtection="1">
      <alignment horizontal="left" vertical="center"/>
      <protection locked="0"/>
    </xf>
    <xf numFmtId="43" fontId="3" fillId="4" borderId="5" xfId="2" applyFont="1" applyFill="1" applyBorder="1" applyAlignment="1" applyProtection="1">
      <alignment horizontal="left" vertical="center"/>
      <protection locked="0"/>
    </xf>
    <xf numFmtId="43" fontId="3" fillId="4" borderId="7" xfId="2" applyFont="1" applyFill="1" applyBorder="1" applyAlignment="1" applyProtection="1">
      <alignment vertical="center"/>
      <protection locked="0"/>
    </xf>
    <xf numFmtId="43" fontId="3" fillId="4" borderId="6" xfId="2" applyFont="1" applyFill="1" applyBorder="1" applyAlignment="1" applyProtection="1">
      <alignment vertical="center"/>
      <protection locked="0"/>
    </xf>
    <xf numFmtId="43" fontId="3" fillId="4" borderId="5" xfId="2" applyFont="1" applyFill="1" applyBorder="1" applyAlignment="1" applyProtection="1">
      <alignment vertical="center"/>
      <protection locked="0"/>
    </xf>
    <xf numFmtId="43" fontId="3" fillId="4" borderId="7" xfId="2" applyFont="1" applyFill="1" applyBorder="1" applyAlignment="1" applyProtection="1">
      <alignment horizontal="left" vertical="center"/>
      <protection locked="0"/>
    </xf>
    <xf numFmtId="0" fontId="3" fillId="0" borderId="9" xfId="0" applyFont="1" applyBorder="1" applyAlignment="1">
      <alignment horizontal="right"/>
    </xf>
    <xf numFmtId="0" fontId="24" fillId="0" borderId="0" xfId="0" applyFont="1"/>
    <xf numFmtId="0" fontId="7" fillId="0" borderId="0" xfId="0" applyFont="1" applyAlignment="1">
      <alignment horizontal="right"/>
    </xf>
    <xf numFmtId="166" fontId="7" fillId="5" borderId="8" xfId="0" applyNumberFormat="1" applyFont="1" applyFill="1" applyBorder="1" applyAlignment="1">
      <alignment horizontal="center"/>
    </xf>
    <xf numFmtId="0" fontId="2" fillId="0" borderId="0" xfId="0" applyFont="1" applyProtection="1">
      <protection locked="0"/>
    </xf>
    <xf numFmtId="0" fontId="3" fillId="0" borderId="0" xfId="0" applyFont="1" applyAlignment="1">
      <alignment vertical="center" wrapText="1"/>
    </xf>
    <xf numFmtId="0" fontId="26" fillId="0" borderId="3" xfId="0" applyFont="1" applyBorder="1" applyAlignment="1">
      <alignment vertical="center"/>
    </xf>
    <xf numFmtId="0" fontId="28" fillId="0" borderId="0" xfId="0" applyFont="1"/>
    <xf numFmtId="2" fontId="28" fillId="0" borderId="0" xfId="2" applyNumberFormat="1" applyFont="1" applyFill="1" applyBorder="1" applyAlignment="1">
      <alignment horizontal="center"/>
    </xf>
    <xf numFmtId="0" fontId="2" fillId="0" borderId="6" xfId="0" applyFont="1" applyBorder="1" applyAlignment="1">
      <alignment horizontal="right" vertical="center"/>
    </xf>
    <xf numFmtId="0" fontId="2" fillId="0" borderId="6" xfId="0" applyFont="1" applyBorder="1" applyAlignment="1">
      <alignment horizontal="left" vertical="center"/>
    </xf>
    <xf numFmtId="164" fontId="2" fillId="0" borderId="14" xfId="0" quotePrefix="1" applyNumberFormat="1" applyFont="1" applyBorder="1" applyAlignment="1">
      <alignment horizontal="left" vertical="center"/>
    </xf>
    <xf numFmtId="0" fontId="2" fillId="0" borderId="14" xfId="0" applyFont="1" applyBorder="1" applyAlignment="1">
      <alignment vertical="center"/>
    </xf>
    <xf numFmtId="0" fontId="2" fillId="0" borderId="14" xfId="0" applyFont="1" applyBorder="1" applyAlignment="1">
      <alignment horizontal="right" vertical="center"/>
    </xf>
    <xf numFmtId="2" fontId="2" fillId="0" borderId="14" xfId="0" applyNumberFormat="1" applyFont="1" applyBorder="1" applyAlignment="1">
      <alignment horizontal="right" vertical="center"/>
    </xf>
    <xf numFmtId="0" fontId="2" fillId="0" borderId="14" xfId="0" quotePrefix="1" applyFont="1" applyBorder="1" applyAlignment="1">
      <alignment horizontal="center" vertical="center"/>
    </xf>
    <xf numFmtId="0" fontId="2" fillId="0" borderId="14" xfId="0" applyFont="1" applyBorder="1" applyAlignment="1">
      <alignment horizontal="left" vertical="center"/>
    </xf>
    <xf numFmtId="169" fontId="3" fillId="4" borderId="7" xfId="2" applyNumberFormat="1" applyFont="1" applyFill="1" applyBorder="1" applyAlignment="1" applyProtection="1">
      <alignment vertical="center"/>
    </xf>
    <xf numFmtId="169" fontId="3" fillId="4" borderId="6" xfId="2" applyNumberFormat="1" applyFont="1" applyFill="1" applyBorder="1" applyAlignment="1" applyProtection="1">
      <alignment vertical="center"/>
    </xf>
    <xf numFmtId="169" fontId="3" fillId="4" borderId="5" xfId="2" applyNumberFormat="1" applyFont="1" applyFill="1" applyBorder="1" applyAlignment="1" applyProtection="1">
      <alignment vertical="center"/>
    </xf>
    <xf numFmtId="0" fontId="3" fillId="0" borderId="2" xfId="0" applyFont="1" applyBorder="1" applyAlignment="1">
      <alignment horizontal="center" vertical="center" wrapText="1"/>
    </xf>
    <xf numFmtId="168" fontId="3" fillId="0" borderId="4" xfId="0" applyNumberFormat="1" applyFont="1" applyBorder="1" applyAlignment="1">
      <alignment horizontal="left" vertical="center"/>
    </xf>
    <xf numFmtId="0" fontId="2" fillId="0" borderId="6" xfId="0" applyFont="1" applyBorder="1" applyAlignment="1" applyProtection="1">
      <alignment vertical="center"/>
      <protection locked="0"/>
    </xf>
    <xf numFmtId="0" fontId="0" fillId="0" borderId="0" xfId="0" applyAlignment="1">
      <alignment horizontal="center" vertical="center"/>
    </xf>
    <xf numFmtId="0" fontId="3" fillId="4" borderId="0" xfId="0" applyFont="1" applyFill="1" applyAlignment="1" applyProtection="1">
      <alignment horizontal="left" vertical="center"/>
      <protection locked="0"/>
    </xf>
    <xf numFmtId="43" fontId="3" fillId="4" borderId="1" xfId="2" applyFont="1" applyFill="1" applyBorder="1" applyAlignment="1" applyProtection="1">
      <alignment horizontal="left" vertical="center"/>
      <protection locked="0"/>
    </xf>
    <xf numFmtId="169" fontId="3" fillId="4" borderId="7" xfId="2" applyNumberFormat="1" applyFont="1" applyFill="1" applyBorder="1" applyAlignment="1" applyProtection="1">
      <alignment horizontal="right" vertical="center"/>
      <protection locked="0"/>
    </xf>
    <xf numFmtId="0" fontId="3" fillId="5" borderId="3" xfId="0" applyFont="1" applyFill="1" applyBorder="1" applyAlignment="1" applyProtection="1">
      <alignment vertical="center"/>
      <protection locked="0"/>
    </xf>
    <xf numFmtId="0" fontId="3" fillId="4" borderId="1" xfId="0" applyFont="1" applyFill="1" applyBorder="1" applyAlignment="1" applyProtection="1">
      <alignment horizontal="left" vertical="center" wrapText="1"/>
      <protection locked="0"/>
    </xf>
    <xf numFmtId="169" fontId="3" fillId="4" borderId="7" xfId="2" applyNumberFormat="1" applyFont="1" applyFill="1" applyBorder="1" applyAlignment="1" applyProtection="1">
      <alignment horizontal="center" vertical="center" wrapText="1"/>
      <protection locked="0"/>
    </xf>
    <xf numFmtId="167" fontId="3" fillId="6" borderId="7" xfId="1" applyNumberFormat="1" applyFont="1" applyFill="1" applyBorder="1" applyAlignment="1" applyProtection="1">
      <alignment horizontal="center" vertical="center"/>
      <protection locked="0"/>
    </xf>
    <xf numFmtId="2" fontId="2" fillId="4" borderId="7" xfId="0" applyNumberFormat="1" applyFont="1" applyFill="1" applyBorder="1" applyAlignment="1" applyProtection="1">
      <alignment horizontal="left" vertical="center"/>
      <protection locked="0"/>
    </xf>
    <xf numFmtId="164" fontId="2" fillId="0" borderId="6" xfId="0" applyNumberFormat="1" applyFont="1" applyBorder="1" applyAlignment="1">
      <alignment horizontal="left" vertical="center"/>
    </xf>
    <xf numFmtId="0" fontId="2" fillId="4" borderId="0" xfId="0" applyFont="1" applyFill="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2" fontId="2" fillId="0" borderId="6" xfId="0" applyNumberFormat="1" applyFont="1" applyBorder="1" applyAlignment="1">
      <alignment horizontal="center" vertical="center"/>
    </xf>
    <xf numFmtId="0" fontId="29" fillId="9" borderId="0" xfId="0" applyFont="1" applyFill="1"/>
    <xf numFmtId="0" fontId="0" fillId="9" borderId="0" xfId="0" applyFill="1"/>
    <xf numFmtId="0" fontId="17" fillId="9" borderId="0" xfId="0" applyFont="1" applyFill="1" applyAlignment="1">
      <alignment vertical="center"/>
    </xf>
    <xf numFmtId="0" fontId="30" fillId="0" borderId="0" xfId="0" applyFont="1" applyAlignment="1">
      <alignment horizontal="right"/>
    </xf>
    <xf numFmtId="0" fontId="31" fillId="0" borderId="0" xfId="0" applyFont="1" applyAlignment="1">
      <alignment horizontal="left" vertical="center"/>
    </xf>
    <xf numFmtId="0" fontId="32" fillId="9" borderId="0" xfId="0" applyFont="1" applyFill="1"/>
    <xf numFmtId="49" fontId="33" fillId="0" borderId="0" xfId="0" applyNumberFormat="1" applyFont="1" applyAlignment="1">
      <alignment horizontal="right" vertical="center"/>
    </xf>
    <xf numFmtId="0" fontId="3" fillId="0" borderId="1" xfId="0" applyFont="1" applyBorder="1" applyAlignment="1">
      <alignment horizontal="left" vertical="center" wrapText="1"/>
    </xf>
    <xf numFmtId="0" fontId="8" fillId="0" borderId="0" xfId="0" applyFont="1" applyAlignment="1">
      <alignment horizontal="left" vertical="top" wrapText="1"/>
    </xf>
    <xf numFmtId="0" fontId="3" fillId="0" borderId="2" xfId="0" applyFont="1" applyBorder="1" applyAlignment="1">
      <alignment horizontal="left" vertical="center" wrapText="1"/>
    </xf>
    <xf numFmtId="0" fontId="3" fillId="4" borderId="7" xfId="0" applyFont="1" applyFill="1" applyBorder="1" applyAlignment="1" applyProtection="1">
      <alignment horizontal="left" vertical="center"/>
      <protection locked="0"/>
    </xf>
    <xf numFmtId="1" fontId="3" fillId="4" borderId="7" xfId="0" applyNumberFormat="1" applyFont="1" applyFill="1" applyBorder="1" applyAlignment="1" applyProtection="1">
      <alignment horizontal="left" vertical="center"/>
      <protection locked="0"/>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3" fillId="0" borderId="0" xfId="0" applyFont="1" applyBorder="1" applyAlignment="1">
      <alignment vertical="center"/>
    </xf>
    <xf numFmtId="0" fontId="6" fillId="0" borderId="4" xfId="0" applyFont="1" applyBorder="1" applyAlignment="1">
      <alignment vertical="top" wrapText="1"/>
    </xf>
    <xf numFmtId="0" fontId="6" fillId="0" borderId="3" xfId="0" applyFont="1" applyBorder="1" applyAlignment="1">
      <alignment horizontal="left" vertical="center" wrapText="1"/>
    </xf>
    <xf numFmtId="0" fontId="3" fillId="4" borderId="7" xfId="0" applyFont="1" applyFill="1" applyBorder="1" applyAlignment="1" applyProtection="1">
      <alignment vertical="center" wrapText="1"/>
      <protection locked="0"/>
    </xf>
    <xf numFmtId="43" fontId="3" fillId="0" borderId="0" xfId="2" applyFont="1" applyFill="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31" fillId="0" borderId="0" xfId="0" applyFont="1" applyBorder="1" applyAlignment="1">
      <alignment horizontal="left" vertical="center" wrapText="1"/>
    </xf>
    <xf numFmtId="0" fontId="3" fillId="0" borderId="0" xfId="0" applyFont="1" applyFill="1"/>
    <xf numFmtId="0" fontId="3" fillId="4" borderId="5" xfId="0" applyFont="1" applyFill="1" applyBorder="1" applyAlignment="1" applyProtection="1">
      <alignment vertical="center" wrapText="1"/>
      <protection locked="0"/>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4" xfId="0" applyFont="1" applyBorder="1" applyAlignment="1">
      <alignment horizontal="left" vertical="top" wrapText="1"/>
    </xf>
    <xf numFmtId="0" fontId="6" fillId="0" borderId="7" xfId="0" applyFont="1" applyBorder="1" applyAlignment="1">
      <alignment horizontal="left" vertical="center" wrapText="1"/>
    </xf>
    <xf numFmtId="0" fontId="6" fillId="0" borderId="4" xfId="0" applyFont="1" applyBorder="1" applyAlignment="1">
      <alignment vertical="center"/>
    </xf>
    <xf numFmtId="0" fontId="3" fillId="0" borderId="1" xfId="0" applyFont="1" applyBorder="1" applyAlignment="1">
      <alignment horizontal="left" vertical="center" wrapText="1"/>
    </xf>
    <xf numFmtId="0" fontId="3" fillId="4" borderId="7" xfId="0" applyFont="1" applyFill="1" applyBorder="1" applyAlignment="1" applyProtection="1">
      <alignment horizontal="left" vertical="center" wrapText="1"/>
      <protection locked="0"/>
    </xf>
    <xf numFmtId="0" fontId="3" fillId="4" borderId="7" xfId="0" applyFont="1" applyFill="1" applyBorder="1" applyAlignment="1" applyProtection="1">
      <alignment horizontal="center" vertical="center" wrapText="1"/>
      <protection locked="0"/>
    </xf>
    <xf numFmtId="0" fontId="3" fillId="0" borderId="2" xfId="0" applyFont="1" applyBorder="1" applyAlignment="1">
      <alignment horizontal="left" vertical="center" wrapText="1"/>
    </xf>
    <xf numFmtId="0" fontId="3" fillId="0" borderId="2" xfId="0" applyFont="1" applyBorder="1" applyAlignment="1">
      <alignment vertical="center" wrapText="1"/>
    </xf>
    <xf numFmtId="1" fontId="3" fillId="0" borderId="0" xfId="0" applyNumberFormat="1" applyFont="1" applyAlignment="1">
      <alignment horizontal="left" vertical="center"/>
    </xf>
    <xf numFmtId="0" fontId="10" fillId="0" borderId="1" xfId="0" applyFont="1" applyBorder="1" applyAlignment="1">
      <alignment vertical="top" wrapText="1"/>
    </xf>
    <xf numFmtId="0" fontId="3" fillId="0" borderId="2" xfId="0" applyFont="1" applyBorder="1" applyAlignment="1">
      <alignment horizontal="left" vertical="center"/>
    </xf>
    <xf numFmtId="0" fontId="3" fillId="0" borderId="7" xfId="0" applyFont="1" applyFill="1" applyBorder="1" applyAlignment="1" applyProtection="1">
      <alignmen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3" fillId="0" borderId="1" xfId="0" applyFont="1" applyBorder="1" applyAlignment="1" applyProtection="1">
      <alignment horizontal="left" vertical="center"/>
      <protection locked="0"/>
    </xf>
    <xf numFmtId="43" fontId="3" fillId="0" borderId="4" xfId="2" applyFont="1" applyFill="1" applyBorder="1" applyAlignment="1">
      <alignment horizontal="left" vertical="center"/>
    </xf>
    <xf numFmtId="0" fontId="38" fillId="0" borderId="0" xfId="0" applyFont="1" applyAlignment="1">
      <alignment horizontal="right"/>
    </xf>
    <xf numFmtId="0" fontId="38" fillId="0" borderId="4" xfId="0" applyFont="1" applyBorder="1" applyAlignment="1">
      <alignment horizontal="right"/>
    </xf>
    <xf numFmtId="0" fontId="8" fillId="0" borderId="0" xfId="0" applyFont="1" applyAlignment="1">
      <alignment horizontal="right" vertical="center"/>
    </xf>
    <xf numFmtId="0" fontId="16" fillId="0" borderId="0" xfId="0" applyFont="1" applyAlignment="1">
      <alignment vertical="center"/>
    </xf>
    <xf numFmtId="0" fontId="0" fillId="0" borderId="0" xfId="0" applyAlignment="1">
      <alignment vertical="center"/>
    </xf>
    <xf numFmtId="0" fontId="29" fillId="0" borderId="0" xfId="0" applyFont="1" applyFill="1"/>
    <xf numFmtId="0" fontId="32" fillId="0" borderId="0" xfId="0" applyFont="1" applyFill="1" applyAlignment="1">
      <alignment wrapText="1"/>
    </xf>
    <xf numFmtId="0" fontId="0" fillId="0" borderId="0" xfId="0" applyFill="1"/>
    <xf numFmtId="0" fontId="35" fillId="0" borderId="0" xfId="0" applyFont="1" applyFill="1"/>
    <xf numFmtId="0" fontId="17" fillId="0" borderId="0" xfId="0" applyFont="1" applyFill="1" applyAlignment="1">
      <alignment vertical="center"/>
    </xf>
    <xf numFmtId="0" fontId="16" fillId="10" borderId="15" xfId="3" applyFont="1" applyAlignment="1" applyProtection="1">
      <alignment wrapText="1"/>
      <protection locked="0"/>
    </xf>
    <xf numFmtId="0" fontId="16" fillId="10" borderId="15" xfId="3" applyFont="1" applyProtection="1">
      <protection locked="0"/>
    </xf>
    <xf numFmtId="0" fontId="39" fillId="10" borderId="15" xfId="3" applyFont="1" applyAlignment="1" applyProtection="1">
      <alignment vertical="center"/>
      <protection locked="0"/>
    </xf>
    <xf numFmtId="0" fontId="39" fillId="0" borderId="0" xfId="0" applyFont="1" applyFill="1" applyAlignment="1">
      <alignment vertical="center"/>
    </xf>
    <xf numFmtId="0" fontId="16" fillId="0" borderId="0" xfId="0" applyFont="1" applyFill="1"/>
    <xf numFmtId="0" fontId="5" fillId="10" borderId="15" xfId="3" applyFont="1"/>
    <xf numFmtId="0" fontId="5" fillId="10" borderId="15" xfId="3" applyFont="1" applyAlignment="1">
      <alignment vertical="center"/>
    </xf>
    <xf numFmtId="0" fontId="3" fillId="10" borderId="15" xfId="3" applyFont="1" applyAlignment="1" applyProtection="1">
      <alignment vertical="center"/>
      <protection locked="0"/>
    </xf>
    <xf numFmtId="0" fontId="3" fillId="10" borderId="15" xfId="3" applyFont="1" applyProtection="1">
      <protection locked="0"/>
    </xf>
    <xf numFmtId="0" fontId="2" fillId="10" borderId="15" xfId="3" applyFont="1" applyProtection="1">
      <protection locked="0"/>
    </xf>
    <xf numFmtId="0" fontId="5" fillId="10" borderId="15" xfId="3" applyFont="1" applyProtection="1">
      <protection locked="0"/>
    </xf>
    <xf numFmtId="0" fontId="36" fillId="0" borderId="0" xfId="0" applyFont="1" applyFill="1" applyAlignment="1">
      <alignment vertical="top" wrapText="1"/>
    </xf>
    <xf numFmtId="0" fontId="32" fillId="0" borderId="0" xfId="0" applyFont="1" applyFill="1" applyAlignment="1">
      <alignment vertical="top" wrapText="1"/>
    </xf>
    <xf numFmtId="0" fontId="5" fillId="10" borderId="15" xfId="3" applyFont="1" applyAlignment="1" applyProtection="1">
      <alignment vertical="center"/>
      <protection locked="0"/>
    </xf>
    <xf numFmtId="0" fontId="35" fillId="0" borderId="0" xfId="0" applyFont="1" applyFill="1" applyAlignment="1">
      <alignment vertical="top"/>
    </xf>
    <xf numFmtId="0" fontId="35" fillId="0" borderId="0" xfId="0" applyFont="1" applyFill="1" applyAlignment="1">
      <alignment vertical="center" wrapText="1"/>
    </xf>
    <xf numFmtId="0" fontId="37" fillId="0" borderId="0" xfId="0" applyFont="1" applyFill="1" applyAlignment="1">
      <alignment vertical="center" wrapText="1"/>
    </xf>
    <xf numFmtId="1" fontId="3" fillId="0" borderId="7" xfId="0" applyNumberFormat="1" applyFont="1" applyFill="1" applyBorder="1" applyAlignment="1">
      <alignment horizontal="left" vertical="center" indent="2"/>
    </xf>
    <xf numFmtId="0" fontId="3" fillId="4" borderId="2" xfId="0" applyFont="1" applyFill="1" applyBorder="1" applyAlignment="1" applyProtection="1">
      <alignment horizontal="center" vertical="center"/>
      <protection locked="0"/>
    </xf>
    <xf numFmtId="168" fontId="3" fillId="0" borderId="0" xfId="0" applyNumberFormat="1" applyFont="1" applyBorder="1" applyAlignment="1">
      <alignment horizontal="left" vertical="center"/>
    </xf>
    <xf numFmtId="2" fontId="3" fillId="0" borderId="1" xfId="0" applyNumberFormat="1" applyFont="1" applyBorder="1" applyAlignment="1">
      <alignment horizontal="left" vertical="center"/>
    </xf>
    <xf numFmtId="2" fontId="3" fillId="0" borderId="2" xfId="0" applyNumberFormat="1" applyFont="1" applyBorder="1" applyAlignment="1">
      <alignment horizontal="left" vertical="center"/>
    </xf>
    <xf numFmtId="0" fontId="3" fillId="0" borderId="2" xfId="0" applyFont="1" applyBorder="1" applyAlignment="1">
      <alignment horizontal="center" vertical="center"/>
    </xf>
    <xf numFmtId="2" fontId="3" fillId="0" borderId="2" xfId="0" applyNumberFormat="1" applyFont="1" applyBorder="1" applyAlignment="1">
      <alignment horizontal="center" vertical="center"/>
    </xf>
    <xf numFmtId="2" fontId="3" fillId="0" borderId="1" xfId="0" applyNumberFormat="1" applyFont="1" applyBorder="1" applyAlignment="1">
      <alignment horizontal="center" vertical="center"/>
    </xf>
    <xf numFmtId="0" fontId="2" fillId="0" borderId="0" xfId="0" quotePrefix="1" applyFont="1" applyAlignment="1">
      <alignment vertical="center" wrapText="1"/>
    </xf>
    <xf numFmtId="49" fontId="17" fillId="0" borderId="0" xfId="0" applyNumberFormat="1" applyFont="1" applyAlignment="1">
      <alignment horizontal="center" vertical="center"/>
    </xf>
    <xf numFmtId="0" fontId="41" fillId="0" borderId="0" xfId="0" applyFont="1"/>
    <xf numFmtId="164" fontId="2" fillId="0" borderId="0" xfId="0" quotePrefix="1" applyNumberFormat="1"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3" fillId="10" borderId="15" xfId="3" applyFont="1" applyAlignment="1" applyProtection="1">
      <alignment horizontal="center" vertical="center"/>
      <protection locked="0"/>
    </xf>
    <xf numFmtId="0" fontId="3" fillId="0" borderId="0" xfId="0" applyFont="1" applyAlignment="1">
      <alignment horizontal="center"/>
    </xf>
    <xf numFmtId="0" fontId="3" fillId="0" borderId="4" xfId="0" applyFont="1" applyBorder="1"/>
    <xf numFmtId="0" fontId="3" fillId="0" borderId="4" xfId="0" applyFont="1" applyBorder="1" applyAlignment="1">
      <alignment horizontal="center"/>
    </xf>
    <xf numFmtId="0" fontId="3" fillId="0" borderId="0" xfId="0" applyFont="1" applyAlignment="1">
      <alignment horizontal="left"/>
    </xf>
    <xf numFmtId="0" fontId="4" fillId="0" borderId="0" xfId="0" applyFont="1"/>
    <xf numFmtId="0" fontId="42" fillId="0" borderId="0" xfId="0" applyFont="1" applyFill="1"/>
    <xf numFmtId="0" fontId="6" fillId="0" borderId="0" xfId="0" applyFont="1"/>
    <xf numFmtId="0" fontId="11" fillId="0" borderId="0" xfId="0" applyFont="1" applyAlignment="1">
      <alignment horizontal="center"/>
    </xf>
    <xf numFmtId="0" fontId="43" fillId="0" borderId="0" xfId="0" applyFont="1" applyFill="1"/>
    <xf numFmtId="0" fontId="44" fillId="0" borderId="0" xfId="0" applyFont="1" applyFill="1" applyAlignment="1">
      <alignment wrapText="1"/>
    </xf>
    <xf numFmtId="0" fontId="16" fillId="0" borderId="0" xfId="0" applyFont="1" applyFill="1" applyAlignment="1">
      <alignment vertical="top" wrapText="1"/>
    </xf>
    <xf numFmtId="0" fontId="16" fillId="0" borderId="0" xfId="0" applyFont="1" applyFill="1" applyAlignment="1">
      <alignment wrapText="1"/>
    </xf>
    <xf numFmtId="0" fontId="16" fillId="0" borderId="0" xfId="0" applyFont="1" applyFill="1" applyAlignment="1">
      <alignment vertical="center" wrapText="1"/>
    </xf>
    <xf numFmtId="0" fontId="39" fillId="0" borderId="0" xfId="0" applyFont="1" applyFill="1" applyAlignment="1">
      <alignment vertical="center" wrapText="1"/>
    </xf>
    <xf numFmtId="0" fontId="8" fillId="0" borderId="4" xfId="0" applyFont="1" applyBorder="1" applyAlignment="1">
      <alignment horizontal="left"/>
    </xf>
    <xf numFmtId="0" fontId="3" fillId="4" borderId="5" xfId="0" applyFont="1" applyFill="1" applyBorder="1" applyAlignment="1" applyProtection="1">
      <alignment horizontal="left" vertical="center"/>
      <protection locked="0"/>
    </xf>
    <xf numFmtId="0" fontId="3" fillId="4" borderId="1" xfId="0" applyFont="1" applyFill="1" applyBorder="1" applyAlignment="1" applyProtection="1">
      <alignment horizontal="left" vertical="center"/>
      <protection locked="0"/>
    </xf>
    <xf numFmtId="0" fontId="3" fillId="0" borderId="1" xfId="0" applyFont="1" applyBorder="1" applyAlignment="1">
      <alignment horizontal="left" vertical="center" wrapText="1"/>
    </xf>
    <xf numFmtId="0" fontId="3" fillId="0" borderId="4" xfId="0" applyFont="1" applyBorder="1" applyAlignment="1">
      <alignment horizontal="right" vertical="center"/>
    </xf>
    <xf numFmtId="0" fontId="3" fillId="4" borderId="6" xfId="0" quotePrefix="1" applyFont="1" applyFill="1" applyBorder="1" applyAlignment="1" applyProtection="1">
      <alignment horizontal="left" vertical="center" wrapText="1"/>
      <protection locked="0"/>
    </xf>
    <xf numFmtId="0" fontId="3" fillId="0" borderId="1" xfId="0" applyFont="1" applyBorder="1" applyAlignment="1">
      <alignment horizontal="left" vertical="top"/>
    </xf>
    <xf numFmtId="164" fontId="3" fillId="0" borderId="0" xfId="0" applyNumberFormat="1" applyFont="1" applyBorder="1" applyAlignment="1">
      <alignment horizontal="left" vertical="center"/>
    </xf>
    <xf numFmtId="0" fontId="6" fillId="0" borderId="0" xfId="0" applyFont="1" applyBorder="1" applyAlignment="1">
      <alignment horizontal="left" vertical="center" wrapText="1"/>
    </xf>
    <xf numFmtId="0" fontId="3" fillId="0" borderId="19" xfId="0" applyFont="1" applyBorder="1"/>
    <xf numFmtId="0" fontId="14" fillId="0" borderId="0" xfId="0" applyFont="1" applyAlignment="1">
      <alignment horizontal="center" vertical="center" wrapText="1"/>
    </xf>
    <xf numFmtId="0" fontId="45" fillId="11" borderId="0" xfId="0" applyFont="1" applyFill="1" applyBorder="1"/>
    <xf numFmtId="0" fontId="3" fillId="4" borderId="5"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0" borderId="4" xfId="0" applyFont="1" applyBorder="1" applyAlignment="1">
      <alignment horizontal="right" vertical="center"/>
    </xf>
    <xf numFmtId="0" fontId="10" fillId="0" borderId="16" xfId="3" applyFont="1" applyFill="1" applyBorder="1" applyAlignment="1" applyProtection="1">
      <alignment vertical="center" wrapText="1"/>
      <protection locked="0"/>
    </xf>
    <xf numFmtId="0" fontId="3" fillId="0" borderId="2" xfId="0" applyFont="1" applyBorder="1" applyAlignment="1">
      <alignment horizontal="left" vertical="center" wrapText="1"/>
    </xf>
    <xf numFmtId="0" fontId="27" fillId="0" borderId="0" xfId="0" applyFont="1" applyAlignment="1">
      <alignment vertical="center"/>
    </xf>
    <xf numFmtId="0" fontId="27" fillId="0" borderId="0" xfId="0" applyFont="1"/>
    <xf numFmtId="2" fontId="3" fillId="4" borderId="6" xfId="0" applyNumberFormat="1" applyFont="1" applyFill="1" applyBorder="1" applyAlignment="1" applyProtection="1">
      <alignment horizontal="right" vertical="center"/>
      <protection locked="0"/>
    </xf>
    <xf numFmtId="169" fontId="3" fillId="0" borderId="6" xfId="2" applyNumberFormat="1" applyFont="1" applyFill="1" applyBorder="1" applyAlignment="1">
      <alignment horizontal="right" vertical="center"/>
    </xf>
    <xf numFmtId="169" fontId="3" fillId="0" borderId="20" xfId="2" applyNumberFormat="1" applyFont="1" applyFill="1" applyBorder="1" applyAlignment="1">
      <alignment horizontal="right" vertical="center"/>
    </xf>
    <xf numFmtId="0" fontId="3" fillId="4" borderId="6" xfId="0" applyFont="1" applyFill="1" applyBorder="1" applyAlignment="1" applyProtection="1">
      <alignment vertical="center" wrapText="1"/>
      <protection locked="0"/>
    </xf>
    <xf numFmtId="170" fontId="3" fillId="0" borderId="20" xfId="2" applyNumberFormat="1" applyFont="1" applyFill="1" applyBorder="1" applyAlignment="1">
      <alignment horizontal="right" vertical="center"/>
    </xf>
    <xf numFmtId="170" fontId="3" fillId="4" borderId="6" xfId="2" applyNumberFormat="1" applyFont="1" applyFill="1" applyBorder="1" applyAlignment="1" applyProtection="1">
      <alignment horizontal="right" vertical="center"/>
      <protection locked="0"/>
    </xf>
    <xf numFmtId="1" fontId="3" fillId="4" borderId="7" xfId="0" quotePrefix="1" applyNumberFormat="1" applyFont="1" applyFill="1" applyBorder="1" applyAlignment="1" applyProtection="1">
      <alignment horizontal="center" vertical="center"/>
      <protection locked="0"/>
    </xf>
    <xf numFmtId="1" fontId="3" fillId="4" borderId="6" xfId="0" quotePrefix="1" applyNumberFormat="1" applyFont="1" applyFill="1" applyBorder="1" applyAlignment="1" applyProtection="1">
      <alignment horizontal="center" vertical="center"/>
      <protection locked="0"/>
    </xf>
    <xf numFmtId="1" fontId="3" fillId="4" borderId="5" xfId="0" quotePrefix="1" applyNumberFormat="1" applyFont="1" applyFill="1" applyBorder="1" applyAlignment="1" applyProtection="1">
      <alignment horizontal="center" vertical="center"/>
      <protection locked="0"/>
    </xf>
    <xf numFmtId="0" fontId="6" fillId="0" borderId="1" xfId="0" applyFont="1" applyBorder="1" applyAlignment="1">
      <alignment horizontal="left" vertical="center"/>
    </xf>
    <xf numFmtId="1" fontId="6" fillId="0" borderId="7" xfId="0" applyNumberFormat="1" applyFont="1" applyBorder="1" applyAlignment="1">
      <alignment horizontal="left" vertical="center"/>
    </xf>
    <xf numFmtId="43" fontId="3" fillId="4" borderId="7" xfId="2" quotePrefix="1" applyFont="1" applyFill="1" applyBorder="1" applyAlignment="1" applyProtection="1">
      <alignment horizontal="center" vertical="center"/>
      <protection locked="0"/>
    </xf>
    <xf numFmtId="0" fontId="3" fillId="4" borderId="7" xfId="0" quotePrefix="1" applyFont="1" applyFill="1" applyBorder="1" applyAlignment="1" applyProtection="1">
      <alignment horizontal="center" vertical="center"/>
      <protection locked="0"/>
    </xf>
    <xf numFmtId="0" fontId="3" fillId="0" borderId="1" xfId="0" applyFont="1" applyBorder="1" applyAlignment="1">
      <alignment horizontal="left" vertical="center" wrapText="1"/>
    </xf>
    <xf numFmtId="0" fontId="3" fillId="0" borderId="4" xfId="0" applyFont="1" applyBorder="1" applyAlignment="1">
      <alignment horizontal="right" vertical="center"/>
    </xf>
    <xf numFmtId="0" fontId="31" fillId="4" borderId="1" xfId="0" applyFont="1" applyFill="1" applyBorder="1" applyAlignment="1" applyProtection="1">
      <alignment vertical="center"/>
      <protection locked="0"/>
    </xf>
    <xf numFmtId="0" fontId="31" fillId="4" borderId="4"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0" fontId="3" fillId="4" borderId="4" xfId="0" applyFont="1" applyFill="1" applyBorder="1" applyAlignment="1" applyProtection="1">
      <alignment horizontal="left" vertical="center"/>
      <protection locked="0"/>
    </xf>
    <xf numFmtId="0" fontId="2" fillId="0" borderId="0" xfId="0" applyFont="1" applyAlignment="1">
      <alignment horizontal="left" vertical="center" wrapText="1"/>
    </xf>
    <xf numFmtId="0" fontId="20" fillId="0" borderId="0" xfId="0" quotePrefix="1" applyFont="1" applyAlignment="1">
      <alignment horizontal="left" vertical="center" wrapText="1"/>
    </xf>
    <xf numFmtId="0" fontId="27" fillId="0" borderId="0" xfId="0" applyFont="1" applyAlignment="1">
      <alignment horizontal="left" vertical="top" wrapText="1"/>
    </xf>
    <xf numFmtId="0" fontId="2" fillId="0" borderId="0" xfId="0" quotePrefix="1" applyFont="1" applyAlignment="1">
      <alignment horizontal="left" vertical="center" wrapText="1"/>
    </xf>
    <xf numFmtId="0" fontId="2" fillId="0" borderId="0" xfId="0" quotePrefix="1" applyFont="1" applyAlignment="1">
      <alignment vertical="center" wrapText="1"/>
    </xf>
    <xf numFmtId="0" fontId="18" fillId="0" borderId="1" xfId="0" applyFont="1" applyBorder="1" applyAlignment="1">
      <alignment horizontal="left" vertical="center" wrapText="1"/>
    </xf>
    <xf numFmtId="0" fontId="10"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4" borderId="2" xfId="0" applyFont="1" applyFill="1" applyBorder="1" applyAlignment="1" applyProtection="1">
      <alignment horizontal="left" vertical="center" wrapText="1"/>
      <protection locked="0"/>
    </xf>
    <xf numFmtId="0" fontId="3" fillId="4" borderId="7" xfId="0" applyFont="1" applyFill="1" applyBorder="1" applyAlignment="1" applyProtection="1">
      <alignment horizontal="left" vertical="center" wrapText="1"/>
      <protection locked="0"/>
    </xf>
    <xf numFmtId="0" fontId="3" fillId="4" borderId="5" xfId="0" applyFont="1" applyFill="1" applyBorder="1" applyAlignment="1" applyProtection="1">
      <alignment horizontal="left" vertical="center"/>
      <protection locked="0"/>
    </xf>
    <xf numFmtId="0" fontId="3" fillId="4" borderId="1" xfId="0" applyFont="1" applyFill="1" applyBorder="1" applyAlignment="1" applyProtection="1">
      <alignment horizontal="left" vertical="center"/>
      <protection locked="0"/>
    </xf>
    <xf numFmtId="0" fontId="3" fillId="4" borderId="2" xfId="0" applyFont="1" applyFill="1" applyBorder="1" applyAlignment="1" applyProtection="1">
      <alignment horizontal="left" vertical="center"/>
      <protection locked="0"/>
    </xf>
    <xf numFmtId="0" fontId="3" fillId="4" borderId="5" xfId="0" quotePrefix="1" applyFont="1" applyFill="1" applyBorder="1" applyAlignment="1" applyProtection="1">
      <alignment horizontal="left" vertical="center" wrapText="1"/>
      <protection locked="0"/>
    </xf>
    <xf numFmtId="0" fontId="3" fillId="4" borderId="3" xfId="0" applyFont="1" applyFill="1" applyBorder="1" applyAlignment="1" applyProtection="1">
      <alignment horizontal="left" vertical="center"/>
      <protection locked="0"/>
    </xf>
    <xf numFmtId="0" fontId="3" fillId="4" borderId="5" xfId="0" applyFont="1" applyFill="1" applyBorder="1" applyAlignment="1" applyProtection="1">
      <alignment horizontal="left" vertical="center" wrapText="1"/>
      <protection locked="0"/>
    </xf>
    <xf numFmtId="0" fontId="3" fillId="0" borderId="2" xfId="0" applyFont="1" applyBorder="1" applyAlignment="1">
      <alignmen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8" fillId="0" borderId="0" xfId="0" applyFont="1" applyAlignment="1">
      <alignment horizontal="left" vertical="top" wrapText="1"/>
    </xf>
    <xf numFmtId="0" fontId="14" fillId="0" borderId="3" xfId="0" applyFont="1" applyBorder="1" applyAlignment="1">
      <alignment horizontal="left" vertical="center" wrapText="1"/>
    </xf>
    <xf numFmtId="0" fontId="3" fillId="6" borderId="3" xfId="0" applyFont="1" applyFill="1" applyBorder="1" applyAlignment="1" applyProtection="1">
      <alignment horizontal="left" vertical="center"/>
      <protection locked="0"/>
    </xf>
    <xf numFmtId="0" fontId="3" fillId="4" borderId="4" xfId="0" applyFont="1" applyFill="1" applyBorder="1" applyAlignment="1" applyProtection="1">
      <alignment horizontal="left" vertical="center" wrapText="1"/>
      <protection locked="0"/>
    </xf>
    <xf numFmtId="0" fontId="3" fillId="4" borderId="4" xfId="0" applyFont="1" applyFill="1" applyBorder="1" applyAlignment="1" applyProtection="1">
      <alignment horizontal="left" vertical="center"/>
      <protection locked="0"/>
    </xf>
    <xf numFmtId="0" fontId="3" fillId="4" borderId="7" xfId="0" applyFont="1" applyFill="1" applyBorder="1" applyAlignment="1" applyProtection="1">
      <alignment horizontal="center" vertical="center" wrapText="1"/>
      <protection locked="0"/>
    </xf>
    <xf numFmtId="0" fontId="3" fillId="0" borderId="2" xfId="0" applyFont="1" applyBorder="1" applyAlignment="1">
      <alignment horizontal="left" vertical="center" wrapText="1"/>
    </xf>
    <xf numFmtId="0" fontId="3" fillId="4" borderId="7" xfId="0" applyFont="1" applyFill="1" applyBorder="1" applyAlignment="1" applyProtection="1">
      <alignment horizontal="center" vertical="center"/>
      <protection locked="0"/>
    </xf>
    <xf numFmtId="0" fontId="3" fillId="0" borderId="4" xfId="0" applyFont="1" applyBorder="1" applyAlignment="1">
      <alignment horizontal="right" vertical="center"/>
    </xf>
    <xf numFmtId="0" fontId="3" fillId="0" borderId="5" xfId="0" applyFont="1" applyBorder="1" applyAlignment="1">
      <alignment horizontal="center" vertical="center"/>
    </xf>
    <xf numFmtId="1" fontId="3" fillId="4" borderId="7" xfId="0" applyNumberFormat="1" applyFont="1" applyFill="1" applyBorder="1" applyAlignment="1" applyProtection="1">
      <alignment horizontal="center" vertical="center" wrapText="1"/>
      <protection locked="0"/>
    </xf>
    <xf numFmtId="0" fontId="3" fillId="4" borderId="7" xfId="0" applyFont="1" applyFill="1" applyBorder="1" applyAlignment="1" applyProtection="1">
      <alignment horizontal="left" vertical="center"/>
      <protection locked="0"/>
    </xf>
    <xf numFmtId="0" fontId="10" fillId="10" borderId="16" xfId="3" applyFont="1" applyBorder="1" applyAlignment="1" applyProtection="1">
      <alignment horizontal="left" vertical="center"/>
      <protection locked="0"/>
    </xf>
    <xf numFmtId="0" fontId="10" fillId="10" borderId="17" xfId="3" applyFont="1" applyBorder="1" applyAlignment="1" applyProtection="1">
      <alignment horizontal="left" vertical="center"/>
      <protection locked="0"/>
    </xf>
    <xf numFmtId="0" fontId="10" fillId="10" borderId="18" xfId="3" applyFont="1" applyBorder="1" applyAlignment="1" applyProtection="1">
      <alignment horizontal="left" vertical="center"/>
      <protection locked="0"/>
    </xf>
    <xf numFmtId="1" fontId="3" fillId="4" borderId="2" xfId="0" applyNumberFormat="1" applyFont="1" applyFill="1" applyBorder="1" applyAlignment="1" applyProtection="1">
      <alignment horizontal="left" vertical="center" wrapText="1"/>
      <protection locked="0"/>
    </xf>
    <xf numFmtId="1" fontId="3" fillId="0" borderId="4" xfId="0" applyNumberFormat="1" applyFont="1" applyBorder="1" applyAlignment="1">
      <alignment horizontal="left" vertical="center"/>
    </xf>
    <xf numFmtId="1" fontId="3" fillId="0" borderId="1" xfId="0" applyNumberFormat="1" applyFont="1" applyBorder="1" applyAlignment="1">
      <alignment horizontal="left" vertical="center"/>
    </xf>
    <xf numFmtId="0" fontId="3" fillId="4" borderId="5"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left" vertical="center"/>
    </xf>
    <xf numFmtId="1" fontId="3" fillId="4" borderId="2" xfId="0" applyNumberFormat="1" applyFont="1" applyFill="1" applyBorder="1" applyAlignment="1" applyProtection="1">
      <alignment horizontal="left" vertical="center"/>
      <protection locked="0"/>
    </xf>
    <xf numFmtId="1" fontId="3" fillId="4" borderId="7" xfId="0" applyNumberFormat="1"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3" fillId="5" borderId="3" xfId="0" applyFont="1" applyFill="1" applyBorder="1" applyAlignment="1" applyProtection="1">
      <alignment horizontal="left" vertical="center"/>
      <protection locked="0"/>
    </xf>
    <xf numFmtId="0" fontId="18" fillId="0" borderId="1" xfId="0" applyFont="1" applyBorder="1" applyAlignment="1">
      <alignment horizontal="left" vertical="top" wrapText="1"/>
    </xf>
    <xf numFmtId="1" fontId="3" fillId="4" borderId="7" xfId="0" quotePrefix="1" applyNumberFormat="1" applyFont="1" applyFill="1" applyBorder="1" applyAlignment="1" applyProtection="1">
      <alignment horizontal="left" vertical="center" wrapText="1"/>
      <protection locked="0"/>
    </xf>
    <xf numFmtId="169" fontId="3" fillId="4" borderId="7" xfId="2" applyNumberFormat="1" applyFont="1" applyFill="1" applyBorder="1" applyAlignment="1" applyProtection="1">
      <alignment horizontal="left" vertical="center"/>
      <protection locked="0"/>
    </xf>
    <xf numFmtId="1" fontId="3" fillId="0" borderId="7" xfId="0" applyNumberFormat="1" applyFont="1" applyBorder="1" applyAlignment="1">
      <alignment horizontal="left" vertical="center" wrapText="1"/>
    </xf>
    <xf numFmtId="0" fontId="10" fillId="10" borderId="16" xfId="3" applyFont="1" applyBorder="1" applyAlignment="1" applyProtection="1">
      <alignment horizontal="left" vertical="center" wrapText="1"/>
      <protection locked="0"/>
    </xf>
    <xf numFmtId="0" fontId="10" fillId="10" borderId="17" xfId="3" applyFont="1" applyBorder="1" applyAlignment="1" applyProtection="1">
      <alignment horizontal="left" vertical="center" wrapText="1"/>
      <protection locked="0"/>
    </xf>
    <xf numFmtId="0" fontId="10" fillId="10" borderId="18" xfId="3" applyFont="1" applyBorder="1" applyAlignment="1" applyProtection="1">
      <alignment horizontal="left" vertical="center" wrapText="1"/>
      <protection locked="0"/>
    </xf>
    <xf numFmtId="1" fontId="3" fillId="4" borderId="7" xfId="0" applyNumberFormat="1" applyFont="1" applyFill="1" applyBorder="1" applyAlignment="1" applyProtection="1">
      <alignment horizontal="left" vertical="center" wrapText="1"/>
      <protection locked="0"/>
    </xf>
    <xf numFmtId="0" fontId="3" fillId="4" borderId="1" xfId="0" applyFont="1" applyFill="1" applyBorder="1" applyAlignment="1">
      <alignment horizontal="left" vertical="center"/>
    </xf>
    <xf numFmtId="0" fontId="3" fillId="4" borderId="5" xfId="0" quotePrefix="1" applyFont="1" applyFill="1" applyBorder="1" applyAlignment="1" applyProtection="1">
      <alignment horizontal="left" vertical="center"/>
      <protection locked="0"/>
    </xf>
    <xf numFmtId="0" fontId="18" fillId="0" borderId="1" xfId="0" applyFont="1" applyBorder="1" applyAlignment="1">
      <alignment vertical="center" wrapText="1"/>
    </xf>
    <xf numFmtId="0" fontId="3" fillId="4" borderId="6" xfId="0" quotePrefix="1" applyFont="1" applyFill="1" applyBorder="1" applyAlignment="1" applyProtection="1">
      <alignment horizontal="left" vertical="center" wrapText="1"/>
      <protection locked="0"/>
    </xf>
    <xf numFmtId="0" fontId="3" fillId="4" borderId="7" xfId="0" quotePrefix="1" applyFont="1" applyFill="1" applyBorder="1" applyAlignment="1" applyProtection="1">
      <alignment horizontal="left" vertical="center" wrapText="1"/>
      <protection locked="0"/>
    </xf>
    <xf numFmtId="0" fontId="3" fillId="4" borderId="4" xfId="0" quotePrefix="1"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2" fontId="3" fillId="4" borderId="5" xfId="0" applyNumberFormat="1" applyFont="1" applyFill="1" applyBorder="1" applyAlignment="1" applyProtection="1">
      <alignment horizontal="left" vertical="center" wrapText="1"/>
      <protection locked="0"/>
    </xf>
    <xf numFmtId="0" fontId="2" fillId="0" borderId="7" xfId="0" applyFont="1" applyBorder="1" applyAlignment="1">
      <alignment horizontal="left" vertical="center" wrapText="1"/>
    </xf>
    <xf numFmtId="164" fontId="5" fillId="0" borderId="11" xfId="0" applyNumberFormat="1" applyFont="1" applyBorder="1" applyAlignment="1">
      <alignment horizontal="left" vertical="center" wrapText="1"/>
    </xf>
    <xf numFmtId="0" fontId="41" fillId="0" borderId="0" xfId="0" applyFont="1" applyAlignment="1">
      <alignment horizontal="left" wrapText="1"/>
    </xf>
    <xf numFmtId="0" fontId="3" fillId="4" borderId="3" xfId="0" applyFont="1" applyFill="1" applyBorder="1" applyAlignment="1">
      <alignment horizontal="left" vertical="center"/>
    </xf>
    <xf numFmtId="0" fontId="10" fillId="0" borderId="1" xfId="0" applyFont="1" applyBorder="1" applyAlignment="1">
      <alignment horizontal="left" vertical="top" wrapText="1"/>
    </xf>
    <xf numFmtId="0" fontId="2" fillId="0" borderId="4" xfId="0" applyFont="1" applyBorder="1" applyAlignment="1">
      <alignment horizontal="center" wrapText="1"/>
    </xf>
    <xf numFmtId="167" fontId="7" fillId="7" borderId="12" xfId="1" applyNumberFormat="1" applyFont="1" applyFill="1" applyBorder="1" applyAlignment="1">
      <alignment horizontal="center"/>
    </xf>
    <xf numFmtId="167" fontId="7" fillId="7" borderId="13" xfId="1" applyNumberFormat="1" applyFont="1" applyFill="1" applyBorder="1" applyAlignment="1">
      <alignment horizontal="center"/>
    </xf>
    <xf numFmtId="0" fontId="40" fillId="10" borderId="15" xfId="3" applyFont="1" applyProtection="1"/>
    <xf numFmtId="0" fontId="3" fillId="4" borderId="4" xfId="0" quotePrefix="1" applyFont="1" applyFill="1" applyBorder="1" applyAlignment="1" applyProtection="1">
      <alignment horizontal="center" vertical="center"/>
      <protection locked="0"/>
    </xf>
    <xf numFmtId="0" fontId="3" fillId="4" borderId="4" xfId="0" quotePrefix="1" applyFont="1" applyFill="1" applyBorder="1" applyAlignment="1" applyProtection="1">
      <alignment horizontal="left" vertical="center"/>
      <protection locked="0"/>
    </xf>
    <xf numFmtId="0" fontId="3" fillId="0" borderId="3" xfId="0" applyFont="1" applyBorder="1" applyAlignment="1" applyProtection="1">
      <alignment horizontal="left" vertical="center"/>
    </xf>
    <xf numFmtId="0" fontId="3" fillId="0" borderId="3" xfId="0" applyFont="1" applyBorder="1" applyAlignment="1" applyProtection="1">
      <alignment horizontal="right" vertical="center"/>
    </xf>
    <xf numFmtId="2" fontId="3" fillId="6" borderId="3" xfId="0" applyNumberFormat="1" applyFont="1" applyFill="1" applyBorder="1" applyAlignment="1" applyProtection="1">
      <alignment vertical="center"/>
    </xf>
    <xf numFmtId="0" fontId="3" fillId="0" borderId="3" xfId="0" applyFont="1" applyBorder="1" applyAlignment="1" applyProtection="1">
      <alignment vertical="center"/>
    </xf>
    <xf numFmtId="0" fontId="3" fillId="0" borderId="1" xfId="0" applyFont="1" applyBorder="1" applyAlignment="1" applyProtection="1">
      <alignment horizontal="left" vertical="center"/>
    </xf>
    <xf numFmtId="0" fontId="3" fillId="0" borderId="4" xfId="0" applyFont="1" applyBorder="1" applyAlignment="1" applyProtection="1">
      <alignment horizontal="left" vertical="center"/>
    </xf>
    <xf numFmtId="1" fontId="3" fillId="0" borderId="2" xfId="0" applyNumberFormat="1" applyFont="1" applyBorder="1" applyAlignment="1" applyProtection="1">
      <alignment vertical="center"/>
    </xf>
    <xf numFmtId="0" fontId="3" fillId="0" borderId="5" xfId="0" applyFont="1" applyFill="1" applyBorder="1" applyAlignment="1" applyProtection="1">
      <alignment horizontal="center" vertical="center"/>
    </xf>
    <xf numFmtId="1" fontId="3" fillId="0" borderId="7" xfId="0" applyNumberFormat="1" applyFont="1" applyFill="1" applyBorder="1" applyAlignment="1" applyProtection="1">
      <alignment horizontal="left" vertical="center"/>
    </xf>
    <xf numFmtId="0" fontId="3" fillId="4" borderId="1" xfId="0" applyFont="1" applyFill="1" applyBorder="1" applyAlignment="1" applyProtection="1">
      <alignment vertical="center"/>
    </xf>
    <xf numFmtId="0" fontId="10" fillId="0" borderId="16" xfId="3" applyFont="1" applyFill="1" applyBorder="1" applyAlignment="1" applyProtection="1">
      <alignment vertical="center" wrapText="1"/>
    </xf>
    <xf numFmtId="0" fontId="3" fillId="0" borderId="7" xfId="0" applyFont="1" applyBorder="1" applyAlignment="1" applyProtection="1">
      <alignment vertical="center"/>
    </xf>
    <xf numFmtId="0" fontId="3" fillId="0" borderId="5" xfId="0" applyFont="1" applyBorder="1" applyAlignment="1" applyProtection="1">
      <alignment vertical="center"/>
    </xf>
    <xf numFmtId="0" fontId="3" fillId="0" borderId="4" xfId="0" applyFont="1" applyBorder="1" applyAlignment="1" applyProtection="1">
      <alignment vertical="center"/>
    </xf>
    <xf numFmtId="0" fontId="2" fillId="4" borderId="7" xfId="0" applyNumberFormat="1" applyFont="1" applyFill="1" applyBorder="1" applyAlignment="1" applyProtection="1">
      <alignment horizontal="left" vertical="center"/>
      <protection locked="0"/>
    </xf>
  </cellXfs>
  <cellStyles count="4">
    <cellStyle name="Comma" xfId="2" builtinId="3"/>
    <cellStyle name="Normal" xfId="0" builtinId="0" customBuiltin="1"/>
    <cellStyle name="Note" xfId="3" builtinId="10"/>
    <cellStyle name="Percent" xfId="1" builtinId="5"/>
  </cellStyles>
  <dxfs count="137">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b val="0"/>
        <i val="0"/>
        <strike val="0"/>
        <condense val="0"/>
        <extend val="0"/>
        <outline val="0"/>
        <shadow val="0"/>
        <u val="none"/>
        <vertAlign val="baseline"/>
        <sz val="8"/>
        <color theme="1"/>
        <name val="Arial"/>
        <scheme val="none"/>
      </font>
      <border diagonalUp="0" diagonalDown="0">
        <left/>
        <right/>
        <top style="thin">
          <color theme="4"/>
        </top>
        <bottom/>
        <vertical/>
        <horizontal/>
      </border>
    </dxf>
    <dxf>
      <font>
        <b val="0"/>
        <i val="0"/>
        <strike val="0"/>
        <condense val="0"/>
        <extend val="0"/>
        <outline val="0"/>
        <shadow val="0"/>
        <u val="none"/>
        <vertAlign val="baseline"/>
        <sz val="8"/>
        <color theme="1"/>
        <name val="Arial"/>
        <scheme val="none"/>
      </font>
      <border diagonalUp="0" diagonalDown="0">
        <left/>
        <right/>
        <top style="thin">
          <color theme="4"/>
        </top>
        <bottom/>
        <vertical/>
        <horizontal/>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8"/>
        <color theme="1"/>
        <name val="Arial"/>
        <scheme val="none"/>
      </font>
    </dxf>
    <dxf>
      <font>
        <b/>
        <i val="0"/>
        <strike val="0"/>
        <condense val="0"/>
        <extend val="0"/>
        <outline val="0"/>
        <shadow val="0"/>
        <u val="none"/>
        <vertAlign val="baseline"/>
        <sz val="8"/>
        <color theme="0"/>
        <name val="Arial"/>
        <scheme val="none"/>
      </font>
      <fill>
        <patternFill patternType="solid">
          <fgColor theme="4"/>
          <bgColor theme="4"/>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dxf>
    <dxf>
      <font>
        <strike val="0"/>
        <outline val="0"/>
        <shadow val="0"/>
        <u val="none"/>
        <vertAlign val="baseline"/>
        <color theme="1"/>
        <name val="Arial"/>
        <scheme val="none"/>
      </font>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protection locked="0" hidden="0"/>
    </dxf>
    <dxf>
      <font>
        <strike val="0"/>
        <outline val="0"/>
        <shadow val="0"/>
        <u val="none"/>
        <vertAlign val="baseline"/>
        <color theme="1"/>
        <name val="Arial"/>
        <scheme val="none"/>
      </font>
      <fill>
        <patternFill patternType="none">
          <fgColor indexed="64"/>
          <bgColor indexed="65"/>
        </patternFill>
      </fill>
      <protection locked="0" hidden="0"/>
    </dxf>
    <dxf>
      <font>
        <strike val="0"/>
        <outline val="0"/>
        <shadow val="0"/>
        <u val="none"/>
        <vertAlign val="baseline"/>
        <color theme="1"/>
        <name val="Arial"/>
        <scheme val="none"/>
      </font>
      <fill>
        <patternFill patternType="none">
          <fgColor indexed="64"/>
          <bgColor indexed="65"/>
        </patternFill>
      </fill>
      <protection locked="0" hidden="0"/>
    </dxf>
    <dxf>
      <font>
        <strike val="0"/>
        <outline val="0"/>
        <shadow val="0"/>
        <u val="none"/>
        <vertAlign val="baseline"/>
        <color theme="1"/>
        <name val="Arial"/>
        <scheme val="none"/>
      </font>
      <fill>
        <patternFill patternType="none">
          <fgColor indexed="64"/>
          <bgColor indexed="65"/>
        </patternFill>
      </fill>
      <protection locked="0" hidden="0"/>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numFmt numFmtId="2" formatCode="0.0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dxf>
    <dxf>
      <font>
        <strike val="0"/>
        <outline val="0"/>
        <shadow val="0"/>
        <u val="none"/>
        <vertAlign val="baseline"/>
        <color theme="1"/>
        <name val="Arial"/>
        <scheme val="none"/>
      </font>
      <fill>
        <patternFill patternType="none">
          <fgColor indexed="64"/>
          <bgColor indexed="65"/>
        </patternFill>
      </fill>
      <protection locked="0" hidden="0"/>
    </dxf>
    <dxf>
      <font>
        <strike val="0"/>
        <outline val="0"/>
        <shadow val="0"/>
        <u val="none"/>
        <vertAlign val="baseline"/>
        <color theme="1"/>
        <name val="Arial"/>
        <scheme val="none"/>
      </font>
      <fill>
        <patternFill patternType="none">
          <fgColor indexed="64"/>
          <bgColor indexed="65"/>
        </patternFill>
      </fill>
      <protection locked="0" hidden="0"/>
    </dxf>
    <dxf>
      <font>
        <strike val="0"/>
        <outline val="0"/>
        <shadow val="0"/>
        <u val="none"/>
        <vertAlign val="baseline"/>
        <color theme="1"/>
        <name val="Arial"/>
        <scheme val="none"/>
      </font>
      <fill>
        <patternFill patternType="none">
          <fgColor indexed="64"/>
          <bgColor indexed="65"/>
        </patternFill>
      </fill>
      <protection locked="0" hidden="0"/>
    </dxf>
    <dxf>
      <font>
        <strike val="0"/>
        <outline val="0"/>
        <shadow val="0"/>
        <u val="none"/>
        <vertAlign val="baseline"/>
        <color theme="1"/>
        <name val="Arial"/>
        <scheme val="none"/>
      </font>
      <fill>
        <patternFill patternType="none">
          <fgColor indexed="64"/>
          <bgColor indexed="65"/>
        </patternFill>
      </fill>
      <protection locked="0" hidden="0"/>
    </dxf>
    <dxf>
      <font>
        <strike val="0"/>
        <outline val="0"/>
        <shadow val="0"/>
        <u val="none"/>
        <vertAlign val="baseline"/>
        <color theme="1"/>
        <name val="Arial"/>
        <scheme val="none"/>
      </font>
      <fill>
        <patternFill patternType="none">
          <fgColor indexed="64"/>
          <bgColor indexed="65"/>
        </patternFill>
      </fill>
      <protection locked="0" hidden="0"/>
    </dxf>
    <dxf>
      <font>
        <color theme="0"/>
      </font>
      <fill>
        <patternFill patternType="none">
          <bgColor auto="1"/>
        </patternFill>
      </fill>
    </dxf>
  </dxfs>
  <tableStyles count="0" defaultTableStyle="TableStyleMedium2" defaultPivotStyle="PivotStyleLight16"/>
  <colors>
    <mruColors>
      <color rgb="FFFFFFCC"/>
      <color rgb="FFFFCCCC"/>
      <color rgb="FFCCECFF"/>
      <color rgb="FFE7F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1</xdr:row>
          <xdr:rowOff>251460</xdr:rowOff>
        </xdr:from>
        <xdr:to>
          <xdr:col>8</xdr:col>
          <xdr:colOff>30480</xdr:colOff>
          <xdr:row>4</xdr:row>
          <xdr:rowOff>60960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10</xdr:col>
      <xdr:colOff>401248</xdr:colOff>
      <xdr:row>2</xdr:row>
      <xdr:rowOff>287654</xdr:rowOff>
    </xdr:from>
    <xdr:to>
      <xdr:col>11</xdr:col>
      <xdr:colOff>833411</xdr:colOff>
      <xdr:row>7</xdr:row>
      <xdr:rowOff>226694</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xdr:cNvSpPr>
      </xdr:nvSpPr>
      <xdr:spPr>
        <a:xfrm>
          <a:off x="7474786" y="752474"/>
          <a:ext cx="1463040" cy="1463040"/>
        </a:xfrm>
        <a:prstGeom prst="ellipse">
          <a:avLst/>
        </a:prstGeom>
        <a:solidFill>
          <a:schemeClr val="bg1">
            <a:lumMod val="95000"/>
            <a:alpha val="50000"/>
          </a:schemeClr>
        </a:solidFill>
        <a:ln w="3175">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fPrintsWithSheet="0"/>
  </xdr:twoCellAnchor>
  <xdr:twoCellAnchor>
    <xdr:from>
      <xdr:col>3</xdr:col>
      <xdr:colOff>47623</xdr:colOff>
      <xdr:row>92</xdr:row>
      <xdr:rowOff>69397</xdr:rowOff>
    </xdr:from>
    <xdr:to>
      <xdr:col>10</xdr:col>
      <xdr:colOff>821870</xdr:colOff>
      <xdr:row>95</xdr:row>
      <xdr:rowOff>27215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202994" y="20801240"/>
          <a:ext cx="5683705" cy="5783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t>For Site Plan Agreement/Approval (SPA) purposes, consider attaching</a:t>
          </a:r>
          <a:r>
            <a:rPr lang="en-CA" sz="1400" baseline="0"/>
            <a:t> items 3.01 through 3.17 of this form to the SPA submission.</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1</xdr:row>
          <xdr:rowOff>251460</xdr:rowOff>
        </xdr:from>
        <xdr:to>
          <xdr:col>7</xdr:col>
          <xdr:colOff>701040</xdr:colOff>
          <xdr:row>4</xdr:row>
          <xdr:rowOff>60960</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9</xdr:col>
      <xdr:colOff>349250</xdr:colOff>
      <xdr:row>2</xdr:row>
      <xdr:rowOff>287655</xdr:rowOff>
    </xdr:from>
    <xdr:to>
      <xdr:col>10</xdr:col>
      <xdr:colOff>815340</xdr:colOff>
      <xdr:row>7</xdr:row>
      <xdr:rowOff>226695</xdr:rowOff>
    </xdr:to>
    <xdr:sp macro="" textlink="">
      <xdr:nvSpPr>
        <xdr:cNvPr id="3" name="Oval 2">
          <a:extLst>
            <a:ext uri="{FF2B5EF4-FFF2-40B4-BE49-F238E27FC236}">
              <a16:creationId xmlns:a16="http://schemas.microsoft.com/office/drawing/2014/main" id="{00000000-0008-0000-0200-000003000000}"/>
            </a:ext>
          </a:extLst>
        </xdr:cNvPr>
        <xdr:cNvSpPr>
          <a:spLocks noChangeAspect="1"/>
        </xdr:cNvSpPr>
      </xdr:nvSpPr>
      <xdr:spPr>
        <a:xfrm>
          <a:off x="6623050" y="751205"/>
          <a:ext cx="1463040" cy="1463040"/>
        </a:xfrm>
        <a:prstGeom prst="ellipse">
          <a:avLst/>
        </a:prstGeom>
        <a:solidFill>
          <a:schemeClr val="bg1">
            <a:lumMod val="95000"/>
            <a:alpha val="50000"/>
          </a:schemeClr>
        </a:solidFill>
        <a:ln w="3175">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fPrintsWithSheet="0"/>
  </xdr:twoCellAnchor>
  <xdr:twoCellAnchor>
    <xdr:from>
      <xdr:col>3</xdr:col>
      <xdr:colOff>12701</xdr:colOff>
      <xdr:row>88</xdr:row>
      <xdr:rowOff>120650</xdr:rowOff>
    </xdr:from>
    <xdr:to>
      <xdr:col>10</xdr:col>
      <xdr:colOff>361950</xdr:colOff>
      <xdr:row>91</xdr:row>
      <xdr:rowOff>152400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993901" y="20974050"/>
          <a:ext cx="5638799" cy="641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400">
              <a:solidFill>
                <a:schemeClr val="dk1"/>
              </a:solidFill>
              <a:effectLst/>
              <a:latin typeface="+mn-lt"/>
              <a:ea typeface="+mn-ea"/>
              <a:cs typeface="+mn-cs"/>
            </a:rPr>
            <a:t>For Site Plan Agreement/Approval (SPA) purposes, consider attaching</a:t>
          </a:r>
          <a:r>
            <a:rPr lang="en-CA" sz="1400" baseline="0">
              <a:solidFill>
                <a:schemeClr val="dk1"/>
              </a:solidFill>
              <a:effectLst/>
              <a:latin typeface="+mn-lt"/>
              <a:ea typeface="+mn-ea"/>
              <a:cs typeface="+mn-cs"/>
            </a:rPr>
            <a:t> items 9.01 through 9.13, 9.15, and 9.20 of this form to the SPA submission.</a:t>
          </a:r>
          <a:endParaRPr lang="en-CA" sz="1400">
            <a:effectLst/>
          </a:endParaRPr>
        </a:p>
        <a:p>
          <a:endParaRPr lang="en-CA"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1</xdr:row>
          <xdr:rowOff>251460</xdr:rowOff>
        </xdr:from>
        <xdr:to>
          <xdr:col>6</xdr:col>
          <xdr:colOff>990600</xdr:colOff>
          <xdr:row>4</xdr:row>
          <xdr:rowOff>60960</xdr:rowOff>
        </xdr:to>
        <xdr:sp macro="" textlink="">
          <xdr:nvSpPr>
            <xdr:cNvPr id="15361" name="Group Box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7</xdr:col>
      <xdr:colOff>342899</xdr:colOff>
      <xdr:row>2</xdr:row>
      <xdr:rowOff>297180</xdr:rowOff>
    </xdr:from>
    <xdr:to>
      <xdr:col>8</xdr:col>
      <xdr:colOff>807719</xdr:colOff>
      <xdr:row>7</xdr:row>
      <xdr:rowOff>236220</xdr:rowOff>
    </xdr:to>
    <xdr:sp macro="" textlink="">
      <xdr:nvSpPr>
        <xdr:cNvPr id="3" name="Oval 2">
          <a:extLst>
            <a:ext uri="{FF2B5EF4-FFF2-40B4-BE49-F238E27FC236}">
              <a16:creationId xmlns:a16="http://schemas.microsoft.com/office/drawing/2014/main" id="{00000000-0008-0000-0300-000003000000}"/>
            </a:ext>
          </a:extLst>
        </xdr:cNvPr>
        <xdr:cNvSpPr>
          <a:spLocks noChangeAspect="1"/>
        </xdr:cNvSpPr>
      </xdr:nvSpPr>
      <xdr:spPr>
        <a:xfrm>
          <a:off x="5676899" y="762000"/>
          <a:ext cx="1463040" cy="1463040"/>
        </a:xfrm>
        <a:prstGeom prst="ellipse">
          <a:avLst/>
        </a:prstGeom>
        <a:solidFill>
          <a:schemeClr val="bg1">
            <a:lumMod val="95000"/>
            <a:alpha val="50000"/>
          </a:schemeClr>
        </a:solidFill>
        <a:ln w="3175">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1</xdr:row>
          <xdr:rowOff>251460</xdr:rowOff>
        </xdr:from>
        <xdr:to>
          <xdr:col>6</xdr:col>
          <xdr:colOff>990600</xdr:colOff>
          <xdr:row>4</xdr:row>
          <xdr:rowOff>60960</xdr:rowOff>
        </xdr:to>
        <xdr:sp macro="" textlink="">
          <xdr:nvSpPr>
            <xdr:cNvPr id="11265" name="Group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7</xdr:col>
      <xdr:colOff>390525</xdr:colOff>
      <xdr:row>2</xdr:row>
      <xdr:rowOff>280035</xdr:rowOff>
    </xdr:from>
    <xdr:to>
      <xdr:col>9</xdr:col>
      <xdr:colOff>4572</xdr:colOff>
      <xdr:row>7</xdr:row>
      <xdr:rowOff>246507</xdr:rowOff>
    </xdr:to>
    <xdr:sp macro="" textlink="">
      <xdr:nvSpPr>
        <xdr:cNvPr id="3" name="Oval 2">
          <a:extLst>
            <a:ext uri="{FF2B5EF4-FFF2-40B4-BE49-F238E27FC236}">
              <a16:creationId xmlns:a16="http://schemas.microsoft.com/office/drawing/2014/main" id="{00000000-0008-0000-0400-000003000000}"/>
            </a:ext>
          </a:extLst>
        </xdr:cNvPr>
        <xdr:cNvSpPr>
          <a:spLocks noChangeAspect="1"/>
        </xdr:cNvSpPr>
      </xdr:nvSpPr>
      <xdr:spPr>
        <a:xfrm>
          <a:off x="6153150" y="752475"/>
          <a:ext cx="1490472" cy="1490472"/>
        </a:xfrm>
        <a:prstGeom prst="ellipse">
          <a:avLst/>
        </a:prstGeom>
        <a:solidFill>
          <a:schemeClr val="bg1">
            <a:lumMod val="95000"/>
            <a:alpha val="50000"/>
          </a:schemeClr>
        </a:solidFill>
        <a:ln w="3175">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fPrintsWithSheet="0"/>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1</xdr:row>
          <xdr:rowOff>251460</xdr:rowOff>
        </xdr:from>
        <xdr:to>
          <xdr:col>8</xdr:col>
          <xdr:colOff>60960</xdr:colOff>
          <xdr:row>4</xdr:row>
          <xdr:rowOff>60960</xdr:rowOff>
        </xdr:to>
        <xdr:sp macro="" textlink="">
          <xdr:nvSpPr>
            <xdr:cNvPr id="17409" name="Group Box 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9</xdr:col>
      <xdr:colOff>324264</xdr:colOff>
      <xdr:row>2</xdr:row>
      <xdr:rowOff>287654</xdr:rowOff>
    </xdr:from>
    <xdr:to>
      <xdr:col>10</xdr:col>
      <xdr:colOff>738411</xdr:colOff>
      <xdr:row>7</xdr:row>
      <xdr:rowOff>254126</xdr:rowOff>
    </xdr:to>
    <xdr:sp macro="" textlink="">
      <xdr:nvSpPr>
        <xdr:cNvPr id="3" name="Oval 2">
          <a:extLst>
            <a:ext uri="{FF2B5EF4-FFF2-40B4-BE49-F238E27FC236}">
              <a16:creationId xmlns:a16="http://schemas.microsoft.com/office/drawing/2014/main" id="{00000000-0008-0000-0700-000003000000}"/>
            </a:ext>
          </a:extLst>
        </xdr:cNvPr>
        <xdr:cNvSpPr>
          <a:spLocks noChangeAspect="1"/>
        </xdr:cNvSpPr>
      </xdr:nvSpPr>
      <xdr:spPr>
        <a:xfrm>
          <a:off x="7010814" y="761999"/>
          <a:ext cx="1490472" cy="1490472"/>
        </a:xfrm>
        <a:prstGeom prst="ellipse">
          <a:avLst/>
        </a:prstGeom>
        <a:solidFill>
          <a:schemeClr val="bg1">
            <a:lumMod val="95000"/>
            <a:alpha val="50000"/>
          </a:schemeClr>
        </a:solidFill>
        <a:ln w="3175">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fPrintsWithSheet="0"/>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304800</xdr:colOff>
          <xdr:row>1</xdr:row>
          <xdr:rowOff>251460</xdr:rowOff>
        </xdr:from>
        <xdr:to>
          <xdr:col>8</xdr:col>
          <xdr:colOff>53340</xdr:colOff>
          <xdr:row>4</xdr:row>
          <xdr:rowOff>60960</xdr:rowOff>
        </xdr:to>
        <xdr:sp macro="" textlink="">
          <xdr:nvSpPr>
            <xdr:cNvPr id="18433" name="Group Box 1" hidden="1">
              <a:extLst>
                <a:ext uri="{63B3BB69-23CF-44E3-9099-C40C66FF867C}">
                  <a14:compatExt spid="_x0000_s18433"/>
                </a:ext>
                <a:ext uri="{FF2B5EF4-FFF2-40B4-BE49-F238E27FC236}">
                  <a16:creationId xmlns:a16="http://schemas.microsoft.com/office/drawing/2014/main" id="{00000000-0008-0000-0800-00000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9</xdr:col>
      <xdr:colOff>298450</xdr:colOff>
      <xdr:row>2</xdr:row>
      <xdr:rowOff>287655</xdr:rowOff>
    </xdr:from>
    <xdr:to>
      <xdr:col>10</xdr:col>
      <xdr:colOff>712597</xdr:colOff>
      <xdr:row>7</xdr:row>
      <xdr:rowOff>254127</xdr:rowOff>
    </xdr:to>
    <xdr:sp macro="" textlink="">
      <xdr:nvSpPr>
        <xdr:cNvPr id="3" name="Oval 2">
          <a:extLst>
            <a:ext uri="{FF2B5EF4-FFF2-40B4-BE49-F238E27FC236}">
              <a16:creationId xmlns:a16="http://schemas.microsoft.com/office/drawing/2014/main" id="{00000000-0008-0000-0800-000003000000}"/>
            </a:ext>
          </a:extLst>
        </xdr:cNvPr>
        <xdr:cNvSpPr>
          <a:spLocks noChangeAspect="1"/>
        </xdr:cNvSpPr>
      </xdr:nvSpPr>
      <xdr:spPr>
        <a:xfrm>
          <a:off x="7004050" y="762000"/>
          <a:ext cx="1490472" cy="1490472"/>
        </a:xfrm>
        <a:prstGeom prst="ellipse">
          <a:avLst/>
        </a:prstGeom>
        <a:solidFill>
          <a:schemeClr val="bg1">
            <a:lumMod val="95000"/>
            <a:alpha val="50000"/>
          </a:schemeClr>
        </a:solidFill>
        <a:ln w="3175">
          <a:solidFill>
            <a:schemeClr val="bg2">
              <a:lumMod val="9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fPrintsWithSheet="0"/>
  </xdr:twoCellAnchor>
</xdr:wsDr>
</file>

<file path=xl/tables/table1.xml><?xml version="1.0" encoding="utf-8"?>
<table xmlns="http://schemas.openxmlformats.org/spreadsheetml/2006/main" id="1" name="Tbl_MajorOcc3" displayName="Tbl_MajorOcc3" ref="A21:C36" totalsRowShown="0" headerRowDxfId="135" dataDxfId="134">
  <autoFilter ref="A21:C36">
    <filterColumn colId="0" hiddenButton="1"/>
    <filterColumn colId="1" hiddenButton="1"/>
  </autoFilter>
  <tableColumns count="3">
    <tableColumn id="1" name="DV_OccGroup" dataDxfId="133"/>
    <tableColumn id="2" name="VL_OccName" dataDxfId="132"/>
    <tableColumn id="3" name="DV_OccClass_Name" dataDxfId="131"/>
  </tableColumns>
  <tableStyleInfo name="TableStyleLight8" showFirstColumn="0" showLastColumn="0" showRowStripes="1" showColumnStripes="0"/>
</table>
</file>

<file path=xl/tables/table10.xml><?xml version="1.0" encoding="utf-8"?>
<table xmlns="http://schemas.openxmlformats.org/spreadsheetml/2006/main" id="12" name="Tbl_D" displayName="Tbl_D" ref="A139:B150" totalsRowShown="0" headerRowDxfId="95" dataDxfId="94">
  <autoFilter ref="A139:B150">
    <filterColumn colId="0" hiddenButton="1"/>
    <filterColumn colId="1" hiddenButton="1"/>
  </autoFilter>
  <tableColumns count="2">
    <tableColumn id="1" name="DV_OccClass" dataDxfId="93"/>
    <tableColumn id="2" name="VL_OccClass" dataDxfId="92"/>
  </tableColumns>
  <tableStyleInfo name="TableStyleLight9" showFirstColumn="0" showLastColumn="0" showRowStripes="1" showColumnStripes="0"/>
</table>
</file>

<file path=xl/tables/table11.xml><?xml version="1.0" encoding="utf-8"?>
<table xmlns="http://schemas.openxmlformats.org/spreadsheetml/2006/main" id="13" name="Tbl_E" displayName="Tbl_E" ref="A153:B160" totalsRowShown="0" headerRowDxfId="91" dataDxfId="90">
  <autoFilter ref="A153:B160">
    <filterColumn colId="0" hiddenButton="1"/>
    <filterColumn colId="1" hiddenButton="1"/>
  </autoFilter>
  <tableColumns count="2">
    <tableColumn id="1" name="DV_OccClass" dataDxfId="89"/>
    <tableColumn id="2" name="VL_OccClass" dataDxfId="88"/>
  </tableColumns>
  <tableStyleInfo name="TableStyleLight9" showFirstColumn="0" showLastColumn="0" showRowStripes="1" showColumnStripes="0"/>
</table>
</file>

<file path=xl/tables/table12.xml><?xml version="1.0" encoding="utf-8"?>
<table xmlns="http://schemas.openxmlformats.org/spreadsheetml/2006/main" id="14" name="Tbl_F1" displayName="Tbl_F1" ref="A164:B169" totalsRowShown="0" headerRowDxfId="87" dataDxfId="86">
  <autoFilter ref="A164:B169">
    <filterColumn colId="0" hiddenButton="1"/>
    <filterColumn colId="1" hiddenButton="1"/>
  </autoFilter>
  <tableColumns count="2">
    <tableColumn id="1" name="DV_OccClass" dataDxfId="85"/>
    <tableColumn id="2" name="VL_OccClass" dataDxfId="84"/>
  </tableColumns>
  <tableStyleInfo name="TableStyleLight9" showFirstColumn="0" showLastColumn="0" showRowStripes="1" showColumnStripes="0"/>
</table>
</file>

<file path=xl/tables/table13.xml><?xml version="1.0" encoding="utf-8"?>
<table xmlns="http://schemas.openxmlformats.org/spreadsheetml/2006/main" id="15" name="Tbl_F2" displayName="Tbl_F2" ref="A172:B179" totalsRowShown="0" headerRowDxfId="83" dataDxfId="82">
  <autoFilter ref="A172:B179">
    <filterColumn colId="0" hiddenButton="1"/>
    <filterColumn colId="1" hiddenButton="1"/>
  </autoFilter>
  <tableColumns count="2">
    <tableColumn id="1" name="DV_OccClass" dataDxfId="81"/>
    <tableColumn id="2" name="VL_OccClass" dataDxfId="80"/>
  </tableColumns>
  <tableStyleInfo name="TableStyleLight9" showFirstColumn="0" showLastColumn="0" showRowStripes="1" showColumnStripes="0"/>
</table>
</file>

<file path=xl/tables/table14.xml><?xml version="1.0" encoding="utf-8"?>
<table xmlns="http://schemas.openxmlformats.org/spreadsheetml/2006/main" id="16" name="Tbl_F3" displayName="Tbl_F3" ref="A182:B194" totalsRowShown="0" headerRowDxfId="79" dataDxfId="78">
  <autoFilter ref="A182:B194">
    <filterColumn colId="0" hiddenButton="1"/>
    <filterColumn colId="1" hiddenButton="1"/>
  </autoFilter>
  <tableColumns count="2">
    <tableColumn id="1" name="DV_OccClass" dataDxfId="77"/>
    <tableColumn id="2" name="VL_OccClass" dataDxfId="76"/>
  </tableColumns>
  <tableStyleInfo name="TableStyleLight9" showFirstColumn="0" showLastColumn="0" showRowStripes="1" showColumnStripes="0"/>
</table>
</file>

<file path=xl/tables/table15.xml><?xml version="1.0" encoding="utf-8"?>
<table xmlns="http://schemas.openxmlformats.org/spreadsheetml/2006/main" id="4" name="Tbl_ProType" displayName="Tbl_ProType" ref="A6:A12" totalsRowShown="0" headerRowDxfId="75" dataDxfId="74">
  <autoFilter ref="A6:A12">
    <filterColumn colId="0" hiddenButton="1"/>
  </autoFilter>
  <tableColumns count="1">
    <tableColumn id="1" name="DV_ProType" dataDxfId="73"/>
  </tableColumns>
  <tableStyleInfo name="TableStyleLight13" showFirstColumn="0" showLastColumn="0" showRowStripes="1" showColumnStripes="0"/>
</table>
</file>

<file path=xl/tables/table16.xml><?xml version="1.0" encoding="utf-8"?>
<table xmlns="http://schemas.openxmlformats.org/spreadsheetml/2006/main" id="7" name="Tbl_YesNo" displayName="Tbl_YesNo" ref="A41:A45" totalsRowShown="0" headerRowDxfId="72" dataDxfId="71">
  <autoFilter ref="A41:A45">
    <filterColumn colId="0" hiddenButton="1"/>
  </autoFilter>
  <tableColumns count="1">
    <tableColumn id="1" name="DV_YesNo" dataDxfId="70"/>
  </tableColumns>
  <tableStyleInfo name="TableStyleLight13" showFirstColumn="0" showLastColumn="0" showRowStripes="1" showColumnStripes="0"/>
</table>
</file>

<file path=xl/tables/table17.xml><?xml version="1.0" encoding="utf-8"?>
<table xmlns="http://schemas.openxmlformats.org/spreadsheetml/2006/main" id="17" name="Tbl_ImportanceCat" displayName="Tbl_ImportanceCat" ref="F41:H46" totalsRowShown="0" headerRowDxfId="69" dataDxfId="68">
  <autoFilter ref="F41:H46">
    <filterColumn colId="0" hiddenButton="1"/>
    <filterColumn colId="1" hiddenButton="1"/>
  </autoFilter>
  <tableColumns count="3">
    <tableColumn id="1" name="DV_Importance" dataDxfId="67"/>
    <tableColumn id="5" name="Column2" dataDxfId="66"/>
    <tableColumn id="2" name="Column3" dataDxfId="65" dataCellStyle="Comma"/>
  </tableColumns>
  <tableStyleInfo name="TableStyleLight8" showFirstColumn="0" showLastColumn="0" showRowStripes="1" showColumnStripes="0"/>
</table>
</file>

<file path=xl/tables/table18.xml><?xml version="1.0" encoding="utf-8"?>
<table xmlns="http://schemas.openxmlformats.org/spreadsheetml/2006/main" id="18" name="Tbl_ImpLow" displayName="Tbl_ImpLow" ref="I41:I44" totalsRowShown="0" headerRowDxfId="64" dataDxfId="63">
  <autoFilter ref="I41:I44">
    <filterColumn colId="0" hiddenButton="1"/>
  </autoFilter>
  <tableColumns count="1">
    <tableColumn id="1" name="DV_ImportanceLow" dataDxfId="62"/>
  </tableColumns>
  <tableStyleInfo name="TableStyleLight8" showFirstColumn="0" showLastColumn="0" showRowStripes="1" showColumnStripes="0"/>
</table>
</file>

<file path=xl/tables/table19.xml><?xml version="1.0" encoding="utf-8"?>
<table xmlns="http://schemas.openxmlformats.org/spreadsheetml/2006/main" id="19" name="Tbl_ImpHigh" displayName="Tbl_ImpHigh" ref="J41:J44" totalsRowShown="0" headerRowDxfId="61" dataDxfId="60">
  <autoFilter ref="J41:J44">
    <filterColumn colId="0" hiddenButton="1"/>
  </autoFilter>
  <tableColumns count="1">
    <tableColumn id="1" name="DV_ImportanceHigh" dataDxfId="59"/>
  </tableColumns>
  <tableStyleInfo name="TableStyleLight8" showFirstColumn="0" showLastColumn="0" showRowStripes="1" showColumnStripes="0"/>
</table>
</file>

<file path=xl/tables/table2.xml><?xml version="1.0" encoding="utf-8"?>
<table xmlns="http://schemas.openxmlformats.org/spreadsheetml/2006/main" id="2" name="Tbl_A1" displayName="Tbl_A1" ref="A62:B66" totalsRowShown="0" headerRowDxfId="130" dataDxfId="129">
  <autoFilter ref="A62:B66">
    <filterColumn colId="0" hiddenButton="1"/>
    <filterColumn colId="1" hiddenButton="1"/>
  </autoFilter>
  <tableColumns count="2">
    <tableColumn id="1" name="DV_OccClass" dataDxfId="128"/>
    <tableColumn id="2" name="VL_OccClass" dataDxfId="127"/>
  </tableColumns>
  <tableStyleInfo name="TableStyleLight9" showFirstColumn="0" showLastColumn="0" showRowStripes="1" showColumnStripes="0"/>
</table>
</file>

<file path=xl/tables/table20.xml><?xml version="1.0" encoding="utf-8"?>
<table xmlns="http://schemas.openxmlformats.org/spreadsheetml/2006/main" id="20" name="Tbl_Sprinkler" displayName="Tbl_Sprinkler" ref="C198:C205" totalsRowShown="0" headerRowDxfId="58" dataDxfId="57">
  <autoFilter ref="C198:C205">
    <filterColumn colId="0" hiddenButton="1"/>
  </autoFilter>
  <tableColumns count="1">
    <tableColumn id="1" name="DV_Sprinkler" dataDxfId="56"/>
  </tableColumns>
  <tableStyleInfo name="TableStyleLight10" showFirstColumn="0" showLastColumn="0" showRowStripes="1" showColumnStripes="0"/>
</table>
</file>

<file path=xl/tables/table21.xml><?xml version="1.0" encoding="utf-8"?>
<table xmlns="http://schemas.openxmlformats.org/spreadsheetml/2006/main" id="21" name="Tbl_OccLoad" displayName="Tbl_OccLoad" ref="F199:F205" totalsRowShown="0" headerRowDxfId="55" dataDxfId="54">
  <autoFilter ref="F199:F205">
    <filterColumn colId="0" hiddenButton="1"/>
  </autoFilter>
  <tableColumns count="1">
    <tableColumn id="1" name="DV_OccLoad" dataDxfId="53"/>
  </tableColumns>
  <tableStyleInfo name="TableStyleLight10" showFirstColumn="0" showLastColumn="0" showRowStripes="1" showColumnStripes="0"/>
</table>
</file>

<file path=xl/tables/table22.xml><?xml version="1.0" encoding="utf-8"?>
<table xmlns="http://schemas.openxmlformats.org/spreadsheetml/2006/main" id="23" name="Tbl_ConstType" displayName="Tbl_ConstType" ref="A209:D215" totalsRowShown="0" headerRowDxfId="52" dataDxfId="51">
  <autoFilter ref="A209:D215">
    <filterColumn colId="0" hiddenButton="1"/>
    <filterColumn colId="1" hiddenButton="1"/>
    <filterColumn colId="2" hiddenButton="1"/>
  </autoFilter>
  <tableColumns count="4">
    <tableColumn id="1" name="DV_ConstRestrictions" dataDxfId="50"/>
    <tableColumn id="2" name="DV_ConstActual" dataDxfId="49"/>
    <tableColumn id="3" name="DV_SSConstType" dataDxfId="48"/>
    <tableColumn id="4" name="DV_SSCladType" dataDxfId="47"/>
  </tableColumns>
  <tableStyleInfo name="TableStyleLight9" showFirstColumn="0" showLastColumn="0" showRowStripes="1" showColumnStripes="0"/>
</table>
</file>

<file path=xl/tables/table23.xml><?xml version="1.0" encoding="utf-8"?>
<table xmlns="http://schemas.openxmlformats.org/spreadsheetml/2006/main" id="22" name="Tbl_MajorOcc9" displayName="Tbl_MajorOcc9" ref="F21:G27" totalsRowShown="0" headerRowDxfId="46" dataDxfId="45">
  <autoFilter ref="F21:G27"/>
  <tableColumns count="2">
    <tableColumn id="1" name="DV_OccGroup9" dataDxfId="44"/>
    <tableColumn id="2" name="VL_OccName9" dataDxfId="43"/>
  </tableColumns>
  <tableStyleInfo name="TableStyleLight8" showFirstColumn="0" showLastColumn="0" showRowStripes="1" showColumnStripes="0"/>
</table>
</file>

<file path=xl/tables/table24.xml><?xml version="1.0" encoding="utf-8"?>
<table xmlns="http://schemas.openxmlformats.org/spreadsheetml/2006/main" id="24" name="Tbl_EECompliance" displayName="Tbl_EECompliance" ref="H62:I67" totalsRowShown="0" headerRowDxfId="42" dataDxfId="41">
  <autoFilter ref="H62:I67">
    <filterColumn colId="0" hiddenButton="1"/>
  </autoFilter>
  <tableColumns count="2">
    <tableColumn id="1" name="DV_EECompliance9R" dataDxfId="40"/>
    <tableColumn id="2" name="DV_EECompliance9NR" dataDxfId="39"/>
  </tableColumns>
  <tableStyleInfo name="TableStyleLight14" showFirstColumn="0" showLastColumn="0" showRowStripes="1" showColumnStripes="0"/>
</table>
</file>

<file path=xl/tables/table25.xml><?xml version="1.0" encoding="utf-8"?>
<table xmlns="http://schemas.openxmlformats.org/spreadsheetml/2006/main" id="25" name="Tbl_ClimaticZone" displayName="Tbl_ClimaticZone" ref="F70:F73" totalsRowShown="0" headerRowDxfId="38" dataDxfId="37">
  <autoFilter ref="F70:F73">
    <filterColumn colId="0" hiddenButton="1"/>
  </autoFilter>
  <tableColumns count="1">
    <tableColumn id="1" name="DV_ClimaticZone" dataDxfId="36"/>
  </tableColumns>
  <tableStyleInfo name="TableStyleLight14" showFirstColumn="0" showLastColumn="0" showRowStripes="1" showColumnStripes="0"/>
</table>
</file>

<file path=xl/tables/table26.xml><?xml version="1.0" encoding="utf-8"?>
<table xmlns="http://schemas.openxmlformats.org/spreadsheetml/2006/main" id="26" name="Tbl_Heating" displayName="Tbl_Heating" ref="F76:F79" totalsRowShown="0" headerRowDxfId="35" dataDxfId="34">
  <autoFilter ref="F76:F79">
    <filterColumn colId="0" hiddenButton="1"/>
  </autoFilter>
  <tableColumns count="1">
    <tableColumn id="1" name="DV_Heating" dataDxfId="33"/>
  </tableColumns>
  <tableStyleInfo name="TableStyleLight14" showFirstColumn="0" showLastColumn="0" showRowStripes="1" showColumnStripes="0"/>
</table>
</file>

<file path=xl/tables/table27.xml><?xml version="1.0" encoding="utf-8"?>
<table xmlns="http://schemas.openxmlformats.org/spreadsheetml/2006/main" id="27" name="Tbl_Fuel" displayName="Tbl_Fuel" ref="F82:F89" totalsRowShown="0" headerRowDxfId="32" dataDxfId="31">
  <autoFilter ref="F82:F89">
    <filterColumn colId="0" hiddenButton="1"/>
  </autoFilter>
  <tableColumns count="1">
    <tableColumn id="1" name="DV_Fuel" dataDxfId="30"/>
  </tableColumns>
  <tableStyleInfo name="TableStyleLight14" showFirstColumn="0" showLastColumn="0" showRowStripes="1" showColumnStripes="0"/>
</table>
</file>

<file path=xl/tables/table28.xml><?xml version="1.0" encoding="utf-8"?>
<table xmlns="http://schemas.openxmlformats.org/spreadsheetml/2006/main" id="28" name="Tbl_EnergyCat9" displayName="Tbl_EnergyCat9" ref="F62:G65" totalsRowShown="0" headerRowDxfId="29" dataDxfId="28">
  <autoFilter ref="F62:G65">
    <filterColumn colId="0" hiddenButton="1"/>
    <filterColumn colId="1" hiddenButton="1"/>
  </autoFilter>
  <tableColumns count="2">
    <tableColumn id="1" name="DV_EnergyCat9" dataDxfId="27"/>
    <tableColumn id="2" name="DV_EnergyCatName" dataDxfId="26"/>
  </tableColumns>
  <tableStyleInfo name="TableStyleLight14" showFirstColumn="0" showLastColumn="0" showRowStripes="1" showColumnStripes="0"/>
</table>
</file>

<file path=xl/tables/table29.xml><?xml version="1.0" encoding="utf-8"?>
<table xmlns="http://schemas.openxmlformats.org/spreadsheetml/2006/main" id="29" name="Tbl_OtherConditions" displayName="Tbl_OtherConditions" ref="H76:H84" totalsRowShown="0" headerRowDxfId="25" dataDxfId="24">
  <autoFilter ref="H76:H84">
    <filterColumn colId="0" hiddenButton="1"/>
  </autoFilter>
  <tableColumns count="1">
    <tableColumn id="1" name="DV_OtherConditions" dataDxfId="23"/>
  </tableColumns>
  <tableStyleInfo name="TableStyleLight14" showFirstColumn="0" showLastColumn="0" showRowStripes="1" showColumnStripes="0"/>
</table>
</file>

<file path=xl/tables/table3.xml><?xml version="1.0" encoding="utf-8"?>
<table xmlns="http://schemas.openxmlformats.org/spreadsheetml/2006/main" id="3" name="Tbl_A2" displayName="Tbl_A2" ref="A70:B77" headerRowDxfId="126" dataDxfId="125" totalsRowDxfId="124">
  <autoFilter ref="A70:B77">
    <filterColumn colId="0" hiddenButton="1"/>
    <filterColumn colId="1" hiddenButton="1"/>
  </autoFilter>
  <tableColumns count="2">
    <tableColumn id="1" name="DV_OccClass" totalsRowLabel="Total" dataDxfId="123" totalsRowDxfId="122"/>
    <tableColumn id="2" name="VL_OccClass" totalsRowFunction="count" dataDxfId="121" totalsRowDxfId="120"/>
  </tableColumns>
  <tableStyleInfo name="TableStyleLight9" showFirstColumn="0" showLastColumn="0" showRowStripes="1" showColumnStripes="0"/>
</table>
</file>

<file path=xl/tables/table30.xml><?xml version="1.0" encoding="utf-8"?>
<table xmlns="http://schemas.openxmlformats.org/spreadsheetml/2006/main" id="30" name="Tbl_BldgSize" displayName="Tbl_BldgSize" ref="A219:A226" totalsRowShown="0" headerRowDxfId="22" dataDxfId="21">
  <autoFilter ref="A219:A226"/>
  <tableColumns count="1">
    <tableColumn id="1" name="DV_BldgSize" dataDxfId="20"/>
  </tableColumns>
  <tableStyleInfo name="TableStyleLight14" showFirstColumn="0" showLastColumn="0" showRowStripes="1" showColumnStripes="0"/>
</table>
</file>

<file path=xl/tables/table31.xml><?xml version="1.0" encoding="utf-8"?>
<table xmlns="http://schemas.openxmlformats.org/spreadsheetml/2006/main" id="31" name="Tbl_Index" displayName="Tbl_Index" ref="A230:A239" totalsRowShown="0" headerRowDxfId="19" dataDxfId="18">
  <autoFilter ref="A230:A239"/>
  <tableColumns count="1">
    <tableColumn id="1" name="DV_Index" dataDxfId="17"/>
  </tableColumns>
  <tableStyleInfo name="TableStyleLight14" showFirstColumn="0" showLastColumn="0" showRowStripes="1" showColumnStripes="0"/>
</table>
</file>

<file path=xl/tables/table32.xml><?xml version="1.0" encoding="utf-8"?>
<table xmlns="http://schemas.openxmlformats.org/spreadsheetml/2006/main" id="32" name="Tbl_ProType33" displayName="Tbl_ProType33" ref="F6:F12" totalsRowShown="0" headerRowDxfId="16" dataDxfId="15">
  <autoFilter ref="F6:F12"/>
  <tableColumns count="1">
    <tableColumn id="1" name="DV_P11ProType" dataDxfId="14"/>
  </tableColumns>
  <tableStyleInfo name="TableStyleLight13" showFirstColumn="0" showLastColumn="0" showRowStripes="1" showColumnStripes="0"/>
</table>
</file>

<file path=xl/tables/table33.xml><?xml version="1.0" encoding="utf-8"?>
<table xmlns="http://schemas.openxmlformats.org/spreadsheetml/2006/main" id="33" name="Tbl_SprinklerReqd" displayName="Tbl_SprinklerReqd" ref="A198:A201" totalsRowShown="0" headerRowDxfId="13" dataDxfId="12">
  <autoFilter ref="A198:A201"/>
  <tableColumns count="1">
    <tableColumn id="1" name="DV_SprinklerReqd" dataDxfId="11"/>
  </tableColumns>
  <tableStyleInfo name="TableStyleLight10" showFirstColumn="0" showLastColumn="0" showRowStripes="1" showColumnStripes="0"/>
</table>
</file>

<file path=xl/tables/table34.xml><?xml version="1.0" encoding="utf-8"?>
<table xmlns="http://schemas.openxmlformats.org/spreadsheetml/2006/main" id="34" name="Tbl_SoundXmission" displayName="Tbl_SoundXmission" ref="H93:H99" totalsRowShown="0" headerRowDxfId="10" dataDxfId="9">
  <autoFilter ref="H93:H99"/>
  <tableColumns count="1">
    <tableColumn id="1" name="DV_SoundXmission" dataDxfId="8"/>
  </tableColumns>
  <tableStyleInfo name="TableStyleLight14" showFirstColumn="0" showLastColumn="0" showRowStripes="1" showColumnStripes="0"/>
</table>
</file>

<file path=xl/tables/table35.xml><?xml version="1.0" encoding="utf-8"?>
<table xmlns="http://schemas.openxmlformats.org/spreadsheetml/2006/main" id="37" name="Tbl_SB12" displayName="Tbl_SB12" ref="F121:G138" totalsRowShown="0" headerRowDxfId="7" dataDxfId="6" tableBorderDxfId="5">
  <autoFilter ref="F121:G138"/>
  <tableColumns count="2">
    <tableColumn id="1" name="DV_Zone1" dataDxfId="4"/>
    <tableColumn id="2" name="DV_Zone2" dataDxfId="3"/>
  </tableColumns>
  <tableStyleInfo name="TableStyleLight9" showFirstColumn="0" showLastColumn="0" showRowStripes="1" showColumnStripes="0"/>
</table>
</file>

<file path=xl/tables/table36.xml><?xml version="1.0" encoding="utf-8"?>
<table xmlns="http://schemas.openxmlformats.org/spreadsheetml/2006/main" id="35" name="Tbl_PerformanceReduction" displayName="Tbl_PerformanceReduction" ref="F146:F158" totalsRowShown="0" headerRowDxfId="2" dataDxfId="1">
  <autoFilter ref="F146:F158"/>
  <tableColumns count="1">
    <tableColumn id="1" name="DV_PerformanceReduction" dataDxfId="0"/>
  </tableColumns>
  <tableStyleInfo name="TableStyleLight14" showFirstColumn="0" showLastColumn="0" showRowStripes="1" showColumnStripes="0"/>
</table>
</file>

<file path=xl/tables/table4.xml><?xml version="1.0" encoding="utf-8"?>
<table xmlns="http://schemas.openxmlformats.org/spreadsheetml/2006/main" id="5" name="Tbl_A3" displayName="Tbl_A3" ref="A81:B88" totalsRowShown="0" headerRowDxfId="119" dataDxfId="118">
  <autoFilter ref="A81:B88">
    <filterColumn colId="0" hiddenButton="1"/>
    <filterColumn colId="1" hiddenButton="1"/>
  </autoFilter>
  <tableColumns count="2">
    <tableColumn id="1" name="DV_OccClass" dataDxfId="117"/>
    <tableColumn id="2" name="VL_OccClass" dataDxfId="116"/>
  </tableColumns>
  <tableStyleInfo name="TableStyleLight9" showFirstColumn="0" showLastColumn="0" showRowStripes="1" showColumnStripes="0"/>
</table>
</file>

<file path=xl/tables/table5.xml><?xml version="1.0" encoding="utf-8"?>
<table xmlns="http://schemas.openxmlformats.org/spreadsheetml/2006/main" id="6" name="Tbl_A4" displayName="Tbl_A4" ref="A92:B94" totalsRowShown="0" headerRowDxfId="115" dataDxfId="114">
  <autoFilter ref="A92:B94">
    <filterColumn colId="0" hiddenButton="1"/>
    <filterColumn colId="1" hiddenButton="1"/>
  </autoFilter>
  <tableColumns count="2">
    <tableColumn id="1" name="DV_OccClass" dataDxfId="113"/>
    <tableColumn id="2" name="VL_OccClass" dataDxfId="112"/>
  </tableColumns>
  <tableStyleInfo name="TableStyleLight9" showFirstColumn="0" showLastColumn="0" showRowStripes="1" showColumnStripes="0"/>
</table>
</file>

<file path=xl/tables/table6.xml><?xml version="1.0" encoding="utf-8"?>
<table xmlns="http://schemas.openxmlformats.org/spreadsheetml/2006/main" id="8" name="Tbl_B1" displayName="Tbl_B1" ref="A98:B101" totalsRowShown="0" headerRowDxfId="111" dataDxfId="110">
  <autoFilter ref="A98:B101">
    <filterColumn colId="0" hiddenButton="1"/>
    <filterColumn colId="1" hiddenButton="1"/>
  </autoFilter>
  <tableColumns count="2">
    <tableColumn id="1" name="DV_OccClass" dataDxfId="109"/>
    <tableColumn id="2" name="VL_OccClass" dataDxfId="108"/>
  </tableColumns>
  <tableStyleInfo name="TableStyleLight9" showFirstColumn="0" showLastColumn="0" showRowStripes="1" showColumnStripes="0"/>
</table>
</file>

<file path=xl/tables/table7.xml><?xml version="1.0" encoding="utf-8"?>
<table xmlns="http://schemas.openxmlformats.org/spreadsheetml/2006/main" id="9" name="Tbl_B2" displayName="Tbl_B2" ref="A105:B110" totalsRowShown="0" headerRowDxfId="107" dataDxfId="106">
  <autoFilter ref="A105:B110">
    <filterColumn colId="0" hiddenButton="1"/>
    <filterColumn colId="1" hiddenButton="1"/>
  </autoFilter>
  <tableColumns count="2">
    <tableColumn id="1" name="DV_OccClass" dataDxfId="105"/>
    <tableColumn id="2" name="VL_OccClass" dataDxfId="104"/>
  </tableColumns>
  <tableStyleInfo name="TableStyleLight9" showFirstColumn="0" showLastColumn="0" showRowStripes="1" showColumnStripes="0"/>
</table>
</file>

<file path=xl/tables/table8.xml><?xml version="1.0" encoding="utf-8"?>
<table xmlns="http://schemas.openxmlformats.org/spreadsheetml/2006/main" id="10" name="Tbl_B3" displayName="Tbl_B3" ref="A113:B118" totalsRowShown="0" headerRowDxfId="103" dataDxfId="102">
  <autoFilter ref="A113:B118">
    <filterColumn colId="0" hiddenButton="1"/>
    <filterColumn colId="1" hiddenButton="1"/>
  </autoFilter>
  <tableColumns count="2">
    <tableColumn id="1" name="DV_OccClass" dataDxfId="101"/>
    <tableColumn id="2" name="VL_OccClass" dataDxfId="100"/>
  </tableColumns>
  <tableStyleInfo name="TableStyleLight9" showFirstColumn="0" showLastColumn="0" showRowStripes="1" showColumnStripes="0"/>
</table>
</file>

<file path=xl/tables/table9.xml><?xml version="1.0" encoding="utf-8"?>
<table xmlns="http://schemas.openxmlformats.org/spreadsheetml/2006/main" id="11" name="Tbl_C" displayName="Tbl_C" ref="A121:B136" totalsRowShown="0" headerRowDxfId="99" dataDxfId="98">
  <autoFilter ref="A121:B136">
    <filterColumn colId="0" hiddenButton="1"/>
    <filterColumn colId="1" hiddenButton="1"/>
  </autoFilter>
  <tableColumns count="2">
    <tableColumn id="1" name="DV_OccClass" dataDxfId="97"/>
    <tableColumn id="2" name="VL_OccClass" dataDxfId="96"/>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21" Type="http://schemas.openxmlformats.org/officeDocument/2006/relationships/table" Target="../tables/table20.xml"/><Relationship Id="rId34" Type="http://schemas.openxmlformats.org/officeDocument/2006/relationships/table" Target="../tables/table33.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1" Type="http://schemas.openxmlformats.org/officeDocument/2006/relationships/printerSettings" Target="../printerSettings/printerSettings10.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8" Type="http://schemas.openxmlformats.org/officeDocument/2006/relationships/table" Target="../tables/table7.xml"/><Relationship Id="rId3"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L60"/>
  <sheetViews>
    <sheetView zoomScale="110" zoomScaleNormal="110" workbookViewId="0">
      <selection activeCell="G2" sqref="G2"/>
    </sheetView>
  </sheetViews>
  <sheetFormatPr defaultColWidth="12" defaultRowHeight="11.4" x14ac:dyDescent="0.25"/>
  <cols>
    <col min="1" max="1" width="6.7109375" customWidth="1"/>
    <col min="2" max="2" width="64.5703125" customWidth="1"/>
    <col min="3" max="3" width="20.85546875" customWidth="1"/>
    <col min="4" max="4" width="13.28515625" customWidth="1"/>
    <col min="5" max="5" width="1.7109375" style="291" customWidth="1"/>
    <col min="6" max="6" width="2.7109375" customWidth="1"/>
    <col min="7" max="7" width="64.7109375" style="301" customWidth="1"/>
  </cols>
  <sheetData>
    <row r="1" spans="1:7" ht="15" x14ac:dyDescent="0.25">
      <c r="A1" s="114" t="s">
        <v>628</v>
      </c>
      <c r="B1" s="115"/>
      <c r="C1" s="115" t="s">
        <v>627</v>
      </c>
      <c r="D1" s="343" t="s">
        <v>758</v>
      </c>
      <c r="E1" s="289"/>
      <c r="F1" s="107"/>
      <c r="G1" s="450" t="s">
        <v>618</v>
      </c>
    </row>
    <row r="2" spans="1:7" ht="15.6" x14ac:dyDescent="0.25">
      <c r="A2" s="215" t="s">
        <v>475</v>
      </c>
      <c r="B2" s="116"/>
      <c r="C2" s="116"/>
      <c r="D2" s="116"/>
      <c r="E2" s="290"/>
      <c r="F2" s="107"/>
      <c r="G2" s="297"/>
    </row>
    <row r="3" spans="1:7" x14ac:dyDescent="0.25">
      <c r="A3" s="80"/>
      <c r="F3" s="107"/>
      <c r="G3" s="297"/>
    </row>
    <row r="4" spans="1:7" ht="22.8" customHeight="1" x14ac:dyDescent="0.25">
      <c r="A4" s="131"/>
      <c r="B4" s="383" t="s">
        <v>479</v>
      </c>
      <c r="C4" s="383"/>
      <c r="F4" s="107"/>
      <c r="G4" s="298"/>
    </row>
    <row r="5" spans="1:7" x14ac:dyDescent="0.25">
      <c r="A5" s="129"/>
      <c r="B5" s="129"/>
      <c r="C5" s="129"/>
      <c r="F5" s="107"/>
      <c r="G5" s="298"/>
    </row>
    <row r="6" spans="1:7" ht="57" customHeight="1" x14ac:dyDescent="0.25">
      <c r="A6" s="129"/>
      <c r="B6" s="383" t="s">
        <v>596</v>
      </c>
      <c r="C6" s="383"/>
      <c r="F6" s="107"/>
      <c r="G6" s="298"/>
    </row>
    <row r="7" spans="1:7" x14ac:dyDescent="0.25">
      <c r="A7" s="129"/>
      <c r="B7" s="129"/>
      <c r="C7" s="129"/>
      <c r="F7" s="107"/>
      <c r="G7" s="298"/>
    </row>
    <row r="8" spans="1:7" x14ac:dyDescent="0.25">
      <c r="A8" s="129"/>
      <c r="B8" s="129"/>
      <c r="C8" s="129"/>
      <c r="F8" s="107"/>
      <c r="G8" s="298"/>
    </row>
    <row r="9" spans="1:7" ht="15.6" x14ac:dyDescent="0.25">
      <c r="A9" s="80"/>
      <c r="B9" s="79" t="s">
        <v>480</v>
      </c>
      <c r="C9" s="79"/>
      <c r="F9" s="107"/>
      <c r="G9" s="298"/>
    </row>
    <row r="10" spans="1:7" ht="132" customHeight="1" x14ac:dyDescent="0.25">
      <c r="A10" s="130" t="s">
        <v>481</v>
      </c>
      <c r="B10" s="384" t="s">
        <v>615</v>
      </c>
      <c r="C10" s="384"/>
      <c r="F10" s="107"/>
      <c r="G10" s="298"/>
    </row>
    <row r="11" spans="1:7" x14ac:dyDescent="0.25">
      <c r="A11" s="129"/>
      <c r="B11" s="129"/>
      <c r="C11" s="129"/>
      <c r="F11" s="107"/>
      <c r="G11" s="298"/>
    </row>
    <row r="12" spans="1:7" ht="15.6" x14ac:dyDescent="0.25">
      <c r="A12" s="80"/>
      <c r="B12" s="79" t="s">
        <v>482</v>
      </c>
      <c r="C12" s="79"/>
      <c r="F12" s="107"/>
      <c r="G12" s="298"/>
    </row>
    <row r="13" spans="1:7" ht="39.6" customHeight="1" x14ac:dyDescent="0.25">
      <c r="A13" s="130" t="s">
        <v>481</v>
      </c>
      <c r="B13" s="384" t="s">
        <v>543</v>
      </c>
      <c r="C13" s="384"/>
      <c r="F13" s="107"/>
      <c r="G13" s="298"/>
    </row>
    <row r="14" spans="1:7" x14ac:dyDescent="0.25">
      <c r="A14" s="80"/>
      <c r="F14" s="107"/>
      <c r="G14" s="298"/>
    </row>
    <row r="15" spans="1:7" ht="15.6" x14ac:dyDescent="0.25">
      <c r="A15" s="80"/>
      <c r="B15" s="79" t="s">
        <v>461</v>
      </c>
      <c r="C15" s="79"/>
      <c r="F15" s="107"/>
      <c r="G15" s="298"/>
    </row>
    <row r="16" spans="1:7" ht="66" customHeight="1" x14ac:dyDescent="0.25">
      <c r="A16" s="80">
        <v>1.1000000000000001</v>
      </c>
      <c r="B16" s="384" t="s">
        <v>597</v>
      </c>
      <c r="C16" s="384"/>
      <c r="F16" s="107"/>
      <c r="G16" s="298"/>
    </row>
    <row r="17" spans="1:7" ht="39.6" customHeight="1" x14ac:dyDescent="0.25">
      <c r="A17" s="80">
        <v>1.2</v>
      </c>
      <c r="B17" s="382" t="s">
        <v>598</v>
      </c>
      <c r="C17" s="382"/>
      <c r="F17" s="107"/>
      <c r="G17" s="298"/>
    </row>
    <row r="18" spans="1:7" ht="39.6" customHeight="1" x14ac:dyDescent="0.25">
      <c r="A18" s="80">
        <v>1.3</v>
      </c>
      <c r="B18" s="382" t="s">
        <v>501</v>
      </c>
      <c r="C18" s="382"/>
      <c r="F18" s="107"/>
      <c r="G18" s="298"/>
    </row>
    <row r="19" spans="1:7" ht="52.8" customHeight="1" x14ac:dyDescent="0.25">
      <c r="A19" s="80">
        <v>1.4</v>
      </c>
      <c r="B19" s="384" t="s">
        <v>502</v>
      </c>
      <c r="C19" s="384"/>
      <c r="F19" s="107"/>
      <c r="G19" s="298"/>
    </row>
    <row r="20" spans="1:7" ht="105.6" customHeight="1" x14ac:dyDescent="0.25">
      <c r="A20" s="80">
        <v>1.5</v>
      </c>
      <c r="B20" s="382" t="s">
        <v>503</v>
      </c>
      <c r="C20" s="382"/>
      <c r="F20" s="107"/>
      <c r="G20" s="298"/>
    </row>
    <row r="21" spans="1:7" ht="72" customHeight="1" x14ac:dyDescent="0.25">
      <c r="A21" s="80">
        <v>1.6</v>
      </c>
      <c r="B21" s="382" t="s">
        <v>617</v>
      </c>
      <c r="C21" s="382"/>
      <c r="E21" s="291" t="s">
        <v>552</v>
      </c>
      <c r="F21" s="107"/>
      <c r="G21" s="298"/>
    </row>
    <row r="22" spans="1:7" ht="13.2" x14ac:dyDescent="0.25">
      <c r="A22" s="80">
        <v>1.7</v>
      </c>
      <c r="B22" s="382" t="s">
        <v>616</v>
      </c>
      <c r="C22" s="382"/>
      <c r="F22" s="107"/>
      <c r="G22" s="298"/>
    </row>
    <row r="23" spans="1:7" ht="13.2" x14ac:dyDescent="0.25">
      <c r="A23" s="80"/>
      <c r="B23" s="78"/>
      <c r="C23" s="78"/>
      <c r="F23" s="107"/>
      <c r="G23" s="298"/>
    </row>
    <row r="24" spans="1:7" ht="15.6" x14ac:dyDescent="0.25">
      <c r="A24" s="80"/>
      <c r="B24" s="79" t="s">
        <v>460</v>
      </c>
      <c r="C24" s="79"/>
      <c r="F24" s="107"/>
      <c r="G24" s="298"/>
    </row>
    <row r="25" spans="1:7" ht="42" customHeight="1" x14ac:dyDescent="0.25">
      <c r="A25" s="80">
        <v>2.1</v>
      </c>
      <c r="B25" s="381" t="s">
        <v>504</v>
      </c>
      <c r="C25" s="381"/>
      <c r="F25" s="107"/>
      <c r="G25" s="298"/>
    </row>
    <row r="26" spans="1:7" ht="145.80000000000001" customHeight="1" x14ac:dyDescent="0.25">
      <c r="A26" s="80">
        <v>2.2000000000000002</v>
      </c>
      <c r="B26" s="381" t="s">
        <v>505</v>
      </c>
      <c r="C26" s="381"/>
      <c r="F26" s="107"/>
      <c r="G26" s="298"/>
    </row>
    <row r="27" spans="1:7" ht="57.6" customHeight="1" x14ac:dyDescent="0.25">
      <c r="A27" s="80">
        <v>2.2999999999999998</v>
      </c>
      <c r="B27" s="384" t="s">
        <v>506</v>
      </c>
      <c r="C27" s="384"/>
      <c r="F27" s="107"/>
      <c r="G27" s="298"/>
    </row>
    <row r="28" spans="1:7" ht="26.4" customHeight="1" x14ac:dyDescent="0.25">
      <c r="A28" s="80">
        <v>2.4</v>
      </c>
      <c r="B28" s="381" t="s">
        <v>507</v>
      </c>
      <c r="C28" s="381"/>
      <c r="F28" s="107"/>
      <c r="G28" s="298"/>
    </row>
    <row r="29" spans="1:7" ht="13.2" x14ac:dyDescent="0.25">
      <c r="A29" s="80"/>
      <c r="B29" s="78"/>
      <c r="C29" s="78"/>
      <c r="F29" s="107"/>
      <c r="G29" s="298"/>
    </row>
    <row r="30" spans="1:7" ht="15.6" x14ac:dyDescent="0.25">
      <c r="A30" s="80"/>
      <c r="B30" s="79" t="s">
        <v>459</v>
      </c>
      <c r="C30" s="79"/>
      <c r="F30" s="107"/>
      <c r="G30" s="298"/>
    </row>
    <row r="31" spans="1:7" ht="79.2" customHeight="1" x14ac:dyDescent="0.25">
      <c r="A31" s="80">
        <v>3.1</v>
      </c>
      <c r="B31" s="385" t="s">
        <v>508</v>
      </c>
      <c r="C31" s="385"/>
      <c r="F31" s="107"/>
      <c r="G31" s="298"/>
    </row>
    <row r="32" spans="1:7" ht="26.4" x14ac:dyDescent="0.25">
      <c r="A32" s="80">
        <v>3.2</v>
      </c>
      <c r="B32" s="322" t="s">
        <v>509</v>
      </c>
      <c r="C32" s="322"/>
      <c r="F32" s="107"/>
      <c r="G32" s="298"/>
    </row>
    <row r="33" spans="1:7" ht="13.2" x14ac:dyDescent="0.25">
      <c r="A33" s="80"/>
      <c r="B33" s="78"/>
      <c r="C33" s="78"/>
      <c r="F33" s="107"/>
      <c r="G33" s="298"/>
    </row>
    <row r="34" spans="1:7" ht="15.6" x14ac:dyDescent="0.25">
      <c r="A34" s="80"/>
      <c r="B34" s="79" t="s">
        <v>458</v>
      </c>
      <c r="C34" s="79"/>
      <c r="F34" s="107"/>
      <c r="G34" s="298"/>
    </row>
    <row r="35" spans="1:7" ht="39.6" customHeight="1" x14ac:dyDescent="0.25">
      <c r="A35" s="80">
        <v>4.0999999999999996</v>
      </c>
      <c r="B35" s="384" t="s">
        <v>510</v>
      </c>
      <c r="C35" s="384"/>
      <c r="F35" s="107"/>
      <c r="G35" s="298"/>
    </row>
    <row r="36" spans="1:7" ht="26.4" customHeight="1" x14ac:dyDescent="0.25">
      <c r="A36" s="80">
        <v>4.2</v>
      </c>
      <c r="B36" s="381" t="s">
        <v>511</v>
      </c>
      <c r="C36" s="381"/>
      <c r="F36" s="107"/>
      <c r="G36" s="298"/>
    </row>
    <row r="37" spans="1:7" ht="66.599999999999994" customHeight="1" x14ac:dyDescent="0.25">
      <c r="A37" s="80">
        <v>4.3</v>
      </c>
      <c r="B37" s="384" t="s">
        <v>512</v>
      </c>
      <c r="C37" s="384"/>
      <c r="F37" s="107"/>
      <c r="G37" s="298"/>
    </row>
    <row r="38" spans="1:7" ht="13.2" x14ac:dyDescent="0.25">
      <c r="A38" s="80"/>
      <c r="B38" s="132"/>
      <c r="C38" s="132"/>
      <c r="F38" s="107"/>
      <c r="G38" s="298"/>
    </row>
    <row r="39" spans="1:7" ht="15.6" x14ac:dyDescent="0.25">
      <c r="A39" s="80"/>
      <c r="B39" s="79" t="s">
        <v>457</v>
      </c>
      <c r="C39" s="79"/>
      <c r="F39" s="107"/>
      <c r="G39" s="298"/>
    </row>
    <row r="40" spans="1:7" ht="52.8" customHeight="1" x14ac:dyDescent="0.25">
      <c r="A40" s="80">
        <v>5.0999999999999996</v>
      </c>
      <c r="B40" s="381" t="s">
        <v>513</v>
      </c>
      <c r="C40" s="381"/>
      <c r="F40" s="107"/>
      <c r="G40" s="298"/>
    </row>
    <row r="41" spans="1:7" ht="26.4" customHeight="1" x14ac:dyDescent="0.25">
      <c r="A41" s="80"/>
      <c r="B41" s="384" t="s">
        <v>514</v>
      </c>
      <c r="C41" s="384"/>
      <c r="F41" s="107"/>
      <c r="G41" s="298"/>
    </row>
    <row r="42" spans="1:7" ht="13.2" x14ac:dyDescent="0.25">
      <c r="A42" s="80"/>
      <c r="B42" s="78"/>
      <c r="C42" s="78"/>
      <c r="F42" s="107"/>
      <c r="G42" s="298"/>
    </row>
    <row r="43" spans="1:7" ht="15.6" x14ac:dyDescent="0.25">
      <c r="A43" s="80"/>
      <c r="B43" s="79" t="s">
        <v>554</v>
      </c>
      <c r="C43" s="79"/>
      <c r="F43" s="107"/>
      <c r="G43" s="298"/>
    </row>
    <row r="44" spans="1:7" ht="26.4" customHeight="1" x14ac:dyDescent="0.25">
      <c r="A44" s="80">
        <v>6.1</v>
      </c>
      <c r="B44" s="381" t="s">
        <v>555</v>
      </c>
      <c r="C44" s="381"/>
      <c r="D44" s="232"/>
      <c r="F44" s="107"/>
      <c r="G44" s="298"/>
    </row>
    <row r="45" spans="1:7" ht="26.4" customHeight="1" x14ac:dyDescent="0.25">
      <c r="A45" s="80"/>
      <c r="B45" s="381" t="s">
        <v>556</v>
      </c>
      <c r="C45" s="381"/>
      <c r="D45" s="232"/>
      <c r="F45" s="107"/>
      <c r="G45" s="298"/>
    </row>
    <row r="46" spans="1:7" ht="26.4" customHeight="1" x14ac:dyDescent="0.25">
      <c r="A46" s="80"/>
      <c r="B46" s="381" t="s">
        <v>557</v>
      </c>
      <c r="C46" s="381"/>
      <c r="D46" s="232"/>
      <c r="F46" s="107"/>
      <c r="G46" s="298"/>
    </row>
    <row r="47" spans="1:7" ht="26.4" customHeight="1" x14ac:dyDescent="0.25">
      <c r="A47" s="80"/>
      <c r="B47" s="381" t="s">
        <v>558</v>
      </c>
      <c r="C47" s="381"/>
      <c r="D47" s="232"/>
      <c r="F47" s="107"/>
      <c r="G47" s="298"/>
    </row>
    <row r="48" spans="1:7" ht="26.4" customHeight="1" x14ac:dyDescent="0.25">
      <c r="A48" s="80"/>
      <c r="B48" s="381" t="s">
        <v>559</v>
      </c>
      <c r="C48" s="381"/>
      <c r="D48" s="232"/>
      <c r="F48" s="107"/>
      <c r="G48" s="298"/>
    </row>
    <row r="49" spans="1:12" ht="13.2" x14ac:dyDescent="0.25">
      <c r="A49" s="80"/>
      <c r="B49" s="381" t="s">
        <v>561</v>
      </c>
      <c r="C49" s="381"/>
      <c r="F49" s="107"/>
      <c r="G49" s="298"/>
    </row>
    <row r="50" spans="1:12" ht="13.2" x14ac:dyDescent="0.25">
      <c r="A50" s="80"/>
      <c r="B50" s="381" t="s">
        <v>563</v>
      </c>
      <c r="C50" s="381"/>
      <c r="F50" s="107"/>
      <c r="G50" s="298"/>
    </row>
    <row r="51" spans="1:12" ht="12.75" customHeight="1" x14ac:dyDescent="0.25">
      <c r="A51" s="80"/>
      <c r="B51" s="381" t="s">
        <v>574</v>
      </c>
      <c r="C51" s="381"/>
      <c r="F51" s="107"/>
      <c r="G51" s="298"/>
    </row>
    <row r="52" spans="1:12" ht="26.4" customHeight="1" x14ac:dyDescent="0.25">
      <c r="A52" s="80"/>
      <c r="B52" s="381" t="s">
        <v>707</v>
      </c>
      <c r="C52" s="381"/>
      <c r="F52" s="107"/>
      <c r="G52" s="298"/>
    </row>
    <row r="53" spans="1:12" ht="18" customHeight="1" x14ac:dyDescent="0.25">
      <c r="A53" s="80"/>
      <c r="B53" s="381" t="s">
        <v>760</v>
      </c>
      <c r="C53" s="381"/>
      <c r="E53" s="291" t="s">
        <v>552</v>
      </c>
      <c r="F53" s="107"/>
      <c r="G53" s="298"/>
    </row>
    <row r="54" spans="1:12" x14ac:dyDescent="0.25">
      <c r="A54" s="138" t="s">
        <v>492</v>
      </c>
      <c r="B54" s="139"/>
      <c r="C54" s="140" t="s">
        <v>629</v>
      </c>
      <c r="D54" s="323" t="s">
        <v>759</v>
      </c>
      <c r="E54" s="142"/>
      <c r="F54" s="107"/>
      <c r="G54" s="299"/>
      <c r="H54" s="139"/>
      <c r="I54" s="139"/>
      <c r="J54" s="141"/>
      <c r="L54" s="139"/>
    </row>
    <row r="55" spans="1:12" x14ac:dyDescent="0.25">
      <c r="A55" s="138" t="s">
        <v>488</v>
      </c>
      <c r="B55" s="139"/>
      <c r="C55" s="139"/>
      <c r="D55" s="140"/>
      <c r="E55" s="140"/>
      <c r="F55" s="107"/>
      <c r="G55" s="299"/>
      <c r="H55" s="139"/>
      <c r="I55" s="139"/>
      <c r="J55" s="141"/>
      <c r="L55" s="139"/>
    </row>
    <row r="56" spans="1:12" x14ac:dyDescent="0.25">
      <c r="A56" s="108"/>
      <c r="B56" s="109"/>
      <c r="C56" s="109"/>
      <c r="D56" s="110"/>
      <c r="E56" s="110"/>
      <c r="F56" s="107"/>
      <c r="G56" s="300"/>
      <c r="H56" s="139"/>
      <c r="I56" s="139"/>
      <c r="J56" s="141"/>
      <c r="L56" s="139"/>
    </row>
    <row r="57" spans="1:12" x14ac:dyDescent="0.25">
      <c r="G57" s="300"/>
      <c r="H57" s="139"/>
      <c r="I57" s="139"/>
      <c r="J57" s="141"/>
      <c r="L57" s="139"/>
    </row>
    <row r="58" spans="1:12" x14ac:dyDescent="0.25">
      <c r="G58" s="300"/>
      <c r="H58" s="139"/>
      <c r="I58" s="139"/>
      <c r="J58" s="141"/>
      <c r="L58" s="139"/>
    </row>
    <row r="59" spans="1:12" x14ac:dyDescent="0.25">
      <c r="G59" s="300"/>
      <c r="H59" s="139"/>
      <c r="I59" s="139"/>
      <c r="J59" s="141"/>
      <c r="L59" s="139"/>
    </row>
    <row r="60" spans="1:12" x14ac:dyDescent="0.25">
      <c r="G60" s="300"/>
      <c r="H60" s="139"/>
      <c r="I60" s="139"/>
      <c r="J60" s="141"/>
      <c r="L60" s="139"/>
    </row>
  </sheetData>
  <sheetProtection sheet="1" objects="1" scenarios="1"/>
  <mergeCells count="31">
    <mergeCell ref="B28:C28"/>
    <mergeCell ref="B31:C31"/>
    <mergeCell ref="B35:C35"/>
    <mergeCell ref="B52:C52"/>
    <mergeCell ref="B37:C37"/>
    <mergeCell ref="B40:C40"/>
    <mergeCell ref="B41:C41"/>
    <mergeCell ref="B44:C44"/>
    <mergeCell ref="B45:C45"/>
    <mergeCell ref="B46:C46"/>
    <mergeCell ref="B47:C47"/>
    <mergeCell ref="B48:C48"/>
    <mergeCell ref="B49:C49"/>
    <mergeCell ref="B50:C50"/>
    <mergeCell ref="B51:C51"/>
    <mergeCell ref="B53:C53"/>
    <mergeCell ref="B17:C17"/>
    <mergeCell ref="B4:C4"/>
    <mergeCell ref="B6:C6"/>
    <mergeCell ref="B10:C10"/>
    <mergeCell ref="B13:C13"/>
    <mergeCell ref="B16:C16"/>
    <mergeCell ref="B36:C36"/>
    <mergeCell ref="B18:C18"/>
    <mergeCell ref="B19:C19"/>
    <mergeCell ref="B20:C20"/>
    <mergeCell ref="B21:C21"/>
    <mergeCell ref="B22:C22"/>
    <mergeCell ref="B25:C25"/>
    <mergeCell ref="B26:C26"/>
    <mergeCell ref="B27:C27"/>
  </mergeCells>
  <pageMargins left="0.75" right="0.75" top="1" bottom="1" header="0.5" footer="0.5"/>
  <pageSetup orientation="portrait"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499984740745262"/>
  </sheetPr>
  <dimension ref="A1:P242"/>
  <sheetViews>
    <sheetView showGridLines="0" topLeftCell="A25" zoomScale="120" zoomScaleNormal="120" workbookViewId="0">
      <selection activeCell="F146" sqref="F146:F158"/>
    </sheetView>
  </sheetViews>
  <sheetFormatPr defaultColWidth="8.7109375" defaultRowHeight="11.4" x14ac:dyDescent="0.25"/>
  <cols>
    <col min="1" max="1" width="24.5703125" style="53" customWidth="1"/>
    <col min="2" max="2" width="75.42578125" style="53" bestFit="1" customWidth="1"/>
    <col min="3" max="3" width="24" style="53" bestFit="1" customWidth="1"/>
    <col min="4" max="4" width="24" style="53" customWidth="1"/>
    <col min="5" max="5" width="4.7109375" style="53" customWidth="1"/>
    <col min="6" max="6" width="27.7109375" style="53" customWidth="1"/>
    <col min="7" max="7" width="26.5703125" style="53" bestFit="1" customWidth="1"/>
    <col min="8" max="8" width="42.5703125" style="53" customWidth="1"/>
    <col min="9" max="9" width="43.28515625" style="53" bestFit="1" customWidth="1"/>
    <col min="10" max="10" width="30.5703125" style="53" customWidth="1"/>
    <col min="11" max="11" width="15.5703125" style="53" bestFit="1" customWidth="1"/>
    <col min="12" max="12" width="2.7109375" style="53" customWidth="1"/>
    <col min="13" max="13" width="3" style="53" customWidth="1"/>
    <col min="14" max="14" width="60.7109375" style="53" customWidth="1"/>
    <col min="15" max="15" width="8.7109375" style="53"/>
    <col min="16" max="16" width="9.28515625" style="294" customWidth="1"/>
    <col min="17" max="16384" width="8.7109375" style="53"/>
  </cols>
  <sheetData>
    <row r="1" spans="1:16" ht="19.2" x14ac:dyDescent="0.45">
      <c r="A1" s="1" t="str">
        <f>'Read Me First'!A1</f>
        <v xml:space="preserve">ONTARIO BUILDING CODE DATA MATRIX                                         </v>
      </c>
      <c r="B1" s="2"/>
      <c r="C1" s="3"/>
      <c r="D1" s="3"/>
      <c r="E1" s="4"/>
      <c r="F1" s="5"/>
      <c r="G1" s="2"/>
      <c r="H1" s="2"/>
      <c r="I1" s="6"/>
      <c r="J1" s="249"/>
      <c r="K1" s="287" t="str">
        <f>'Read Me First'!D1</f>
        <v>Issued: 2025 01 01</v>
      </c>
      <c r="M1" s="120"/>
      <c r="N1" s="307" t="s">
        <v>618</v>
      </c>
      <c r="P1" s="292"/>
    </row>
    <row r="2" spans="1:16" ht="18" thickBot="1" x14ac:dyDescent="0.35">
      <c r="A2" s="125" t="s">
        <v>447</v>
      </c>
      <c r="B2" s="113"/>
      <c r="C2" s="113"/>
      <c r="D2" s="113"/>
      <c r="E2" s="113"/>
      <c r="F2" s="113"/>
      <c r="G2" s="113"/>
      <c r="H2" s="113"/>
      <c r="I2" s="113"/>
      <c r="J2" s="113"/>
      <c r="K2" s="113"/>
      <c r="M2" s="120"/>
      <c r="N2" s="305"/>
    </row>
    <row r="3" spans="1:16" ht="12" thickTop="1" x14ac:dyDescent="0.25">
      <c r="M3" s="120"/>
      <c r="N3" s="305"/>
    </row>
    <row r="4" spans="1:16" x14ac:dyDescent="0.25">
      <c r="A4" s="53" t="s">
        <v>192</v>
      </c>
      <c r="F4" s="53" t="s">
        <v>483</v>
      </c>
      <c r="M4" s="120"/>
      <c r="N4" s="305"/>
    </row>
    <row r="5" spans="1:16" x14ac:dyDescent="0.25">
      <c r="A5" s="53" t="s">
        <v>221</v>
      </c>
      <c r="F5" s="53" t="s">
        <v>484</v>
      </c>
      <c r="M5" s="120"/>
      <c r="N5" s="305"/>
    </row>
    <row r="6" spans="1:16" x14ac:dyDescent="0.25">
      <c r="A6" s="53" t="s">
        <v>227</v>
      </c>
      <c r="F6" s="53" t="s">
        <v>485</v>
      </c>
      <c r="M6" s="120"/>
      <c r="N6" s="305"/>
    </row>
    <row r="7" spans="1:16" x14ac:dyDescent="0.25">
      <c r="A7" s="53" t="s">
        <v>199</v>
      </c>
      <c r="F7" s="53" t="s">
        <v>199</v>
      </c>
      <c r="M7" s="120"/>
      <c r="N7" s="305"/>
    </row>
    <row r="8" spans="1:16" x14ac:dyDescent="0.25">
      <c r="A8" s="53" t="s">
        <v>222</v>
      </c>
      <c r="F8" s="53" t="s">
        <v>223</v>
      </c>
      <c r="M8" s="120"/>
      <c r="N8" s="305"/>
    </row>
    <row r="9" spans="1:16" x14ac:dyDescent="0.25">
      <c r="A9" s="53" t="s">
        <v>223</v>
      </c>
      <c r="F9" s="53" t="s">
        <v>224</v>
      </c>
      <c r="M9" s="120"/>
      <c r="N9" s="305"/>
    </row>
    <row r="10" spans="1:16" x14ac:dyDescent="0.25">
      <c r="A10" s="53" t="s">
        <v>224</v>
      </c>
      <c r="F10" s="53" t="s">
        <v>225</v>
      </c>
      <c r="M10" s="120"/>
      <c r="N10" s="305"/>
    </row>
    <row r="11" spans="1:16" x14ac:dyDescent="0.25">
      <c r="A11" s="53" t="s">
        <v>225</v>
      </c>
      <c r="F11" s="53" t="s">
        <v>226</v>
      </c>
      <c r="M11" s="120"/>
      <c r="N11" s="305"/>
    </row>
    <row r="12" spans="1:16" x14ac:dyDescent="0.25">
      <c r="A12" s="53" t="s">
        <v>226</v>
      </c>
      <c r="M12" s="120"/>
      <c r="N12" s="305"/>
    </row>
    <row r="13" spans="1:16" x14ac:dyDescent="0.25">
      <c r="M13" s="120"/>
      <c r="N13" s="305"/>
    </row>
    <row r="14" spans="1:16" x14ac:dyDescent="0.25">
      <c r="M14" s="120"/>
      <c r="N14" s="305"/>
    </row>
    <row r="15" spans="1:16" x14ac:dyDescent="0.25">
      <c r="A15" s="53" t="s">
        <v>46</v>
      </c>
      <c r="M15" s="120"/>
      <c r="N15" s="305"/>
    </row>
    <row r="16" spans="1:16" x14ac:dyDescent="0.25">
      <c r="A16" s="53" t="s">
        <v>47</v>
      </c>
      <c r="M16" s="120"/>
      <c r="N16" s="305"/>
    </row>
    <row r="17" spans="1:14" x14ac:dyDescent="0.25">
      <c r="A17" s="56"/>
      <c r="B17" s="57" t="str">
        <f>IFERROR(VLOOKUP(A17,Tbl_MajorOcc3[],2,FALSE),"Select occupany group/division from in-cell drop-down list to the left.")</f>
        <v>Select occupany group/division from in-cell drop-down list to the left.</v>
      </c>
      <c r="M17" s="120"/>
      <c r="N17" s="305"/>
    </row>
    <row r="18" spans="1:14" x14ac:dyDescent="0.25">
      <c r="M18" s="120"/>
      <c r="N18" s="305"/>
    </row>
    <row r="19" spans="1:14" x14ac:dyDescent="0.25">
      <c r="M19" s="120"/>
      <c r="N19" s="305"/>
    </row>
    <row r="20" spans="1:14" x14ac:dyDescent="0.25">
      <c r="A20" s="53" t="s">
        <v>325</v>
      </c>
      <c r="F20" s="53" t="s">
        <v>322</v>
      </c>
      <c r="M20" s="120"/>
      <c r="N20" s="305"/>
    </row>
    <row r="21" spans="1:14" x14ac:dyDescent="0.25">
      <c r="A21" s="58" t="s">
        <v>21</v>
      </c>
      <c r="B21" s="58" t="s">
        <v>22</v>
      </c>
      <c r="C21" s="58" t="s">
        <v>48</v>
      </c>
      <c r="D21" s="58"/>
      <c r="E21" s="58"/>
      <c r="F21" s="58" t="s">
        <v>323</v>
      </c>
      <c r="G21" s="58" t="s">
        <v>324</v>
      </c>
      <c r="M21" s="120"/>
      <c r="N21" s="305"/>
    </row>
    <row r="22" spans="1:14" x14ac:dyDescent="0.25">
      <c r="A22" s="59" t="s">
        <v>199</v>
      </c>
      <c r="B22" s="58" t="s">
        <v>199</v>
      </c>
      <c r="C22" s="58" t="s">
        <v>199</v>
      </c>
      <c r="D22" s="58"/>
      <c r="E22" s="58"/>
      <c r="F22" s="59" t="s">
        <v>199</v>
      </c>
      <c r="G22" s="58" t="s">
        <v>199</v>
      </c>
      <c r="M22" s="120"/>
      <c r="N22" s="305"/>
    </row>
    <row r="23" spans="1:14" x14ac:dyDescent="0.25">
      <c r="A23" s="58" t="s">
        <v>0</v>
      </c>
      <c r="B23" s="58" t="s">
        <v>228</v>
      </c>
      <c r="C23" s="58" t="s">
        <v>49</v>
      </c>
      <c r="D23" s="58"/>
      <c r="E23" s="58"/>
      <c r="F23" s="58" t="s">
        <v>9</v>
      </c>
      <c r="G23" s="58" t="s">
        <v>10</v>
      </c>
      <c r="M23" s="120"/>
      <c r="N23" s="305"/>
    </row>
    <row r="24" spans="1:14" x14ac:dyDescent="0.25">
      <c r="A24" s="58" t="s">
        <v>1</v>
      </c>
      <c r="B24" s="58" t="s">
        <v>2</v>
      </c>
      <c r="C24" s="58" t="s">
        <v>50</v>
      </c>
      <c r="D24" s="58"/>
      <c r="E24" s="58"/>
      <c r="F24" s="58" t="s">
        <v>11</v>
      </c>
      <c r="G24" s="58" t="s">
        <v>12</v>
      </c>
      <c r="M24" s="120"/>
      <c r="N24" s="305"/>
    </row>
    <row r="25" spans="1:14" x14ac:dyDescent="0.25">
      <c r="A25" s="58" t="s">
        <v>3</v>
      </c>
      <c r="B25" s="58" t="s">
        <v>4</v>
      </c>
      <c r="C25" s="58" t="s">
        <v>165</v>
      </c>
      <c r="D25" s="58"/>
      <c r="E25" s="58"/>
      <c r="F25" s="58" t="s">
        <v>13</v>
      </c>
      <c r="G25" s="58" t="s">
        <v>14</v>
      </c>
      <c r="M25" s="120"/>
      <c r="N25" s="305"/>
    </row>
    <row r="26" spans="1:14" x14ac:dyDescent="0.25">
      <c r="A26" s="58" t="s">
        <v>5</v>
      </c>
      <c r="B26" s="58" t="s">
        <v>231</v>
      </c>
      <c r="C26" s="58" t="s">
        <v>166</v>
      </c>
      <c r="D26" s="58"/>
      <c r="E26" s="58"/>
      <c r="F26" s="58" t="s">
        <v>17</v>
      </c>
      <c r="G26" s="58" t="s">
        <v>18</v>
      </c>
      <c r="M26" s="120"/>
      <c r="N26" s="305"/>
    </row>
    <row r="27" spans="1:14" x14ac:dyDescent="0.25">
      <c r="A27" s="58" t="s">
        <v>6</v>
      </c>
      <c r="B27" s="58" t="s">
        <v>229</v>
      </c>
      <c r="C27" s="58" t="s">
        <v>167</v>
      </c>
      <c r="D27" s="58"/>
      <c r="E27" s="58"/>
      <c r="F27" s="58" t="s">
        <v>19</v>
      </c>
      <c r="G27" s="58" t="s">
        <v>20</v>
      </c>
      <c r="M27" s="120"/>
      <c r="N27" s="305"/>
    </row>
    <row r="28" spans="1:14" x14ac:dyDescent="0.25">
      <c r="A28" s="58" t="s">
        <v>7</v>
      </c>
      <c r="B28" s="58" t="s">
        <v>230</v>
      </c>
      <c r="C28" s="58" t="s">
        <v>168</v>
      </c>
      <c r="D28" s="58"/>
      <c r="E28" s="58"/>
      <c r="F28" s="58"/>
      <c r="G28" s="58"/>
      <c r="M28" s="120"/>
      <c r="N28" s="305"/>
    </row>
    <row r="29" spans="1:14" x14ac:dyDescent="0.25">
      <c r="A29" s="58" t="s">
        <v>8</v>
      </c>
      <c r="B29" s="58" t="s">
        <v>232</v>
      </c>
      <c r="C29" s="58" t="s">
        <v>169</v>
      </c>
      <c r="D29" s="58"/>
      <c r="E29" s="58"/>
      <c r="F29" s="58"/>
      <c r="G29" s="58"/>
      <c r="M29" s="120"/>
      <c r="N29" s="305"/>
    </row>
    <row r="30" spans="1:14" x14ac:dyDescent="0.25">
      <c r="A30" s="58" t="s">
        <v>9</v>
      </c>
      <c r="B30" s="58" t="s">
        <v>10</v>
      </c>
      <c r="C30" s="58" t="s">
        <v>170</v>
      </c>
      <c r="D30" s="58"/>
      <c r="E30" s="58"/>
      <c r="F30" s="58"/>
      <c r="G30" s="58"/>
      <c r="M30" s="120"/>
      <c r="N30" s="305"/>
    </row>
    <row r="31" spans="1:14" x14ac:dyDescent="0.25">
      <c r="A31" s="58" t="s">
        <v>11</v>
      </c>
      <c r="B31" s="58" t="s">
        <v>12</v>
      </c>
      <c r="C31" s="58" t="s">
        <v>171</v>
      </c>
      <c r="D31" s="58"/>
      <c r="E31" s="58"/>
      <c r="F31" s="58"/>
      <c r="G31" s="58"/>
      <c r="M31" s="120"/>
      <c r="N31" s="305"/>
    </row>
    <row r="32" spans="1:14" x14ac:dyDescent="0.25">
      <c r="A32" s="58" t="s">
        <v>13</v>
      </c>
      <c r="B32" s="58" t="s">
        <v>14</v>
      </c>
      <c r="C32" s="58" t="s">
        <v>172</v>
      </c>
      <c r="D32" s="58"/>
      <c r="E32" s="58"/>
      <c r="F32" s="58"/>
      <c r="G32" s="58"/>
      <c r="M32" s="120"/>
      <c r="N32" s="305"/>
    </row>
    <row r="33" spans="1:14" x14ac:dyDescent="0.25">
      <c r="A33" s="58" t="s">
        <v>15</v>
      </c>
      <c r="B33" s="58" t="s">
        <v>16</v>
      </c>
      <c r="C33" s="58" t="s">
        <v>173</v>
      </c>
      <c r="D33" s="58"/>
      <c r="E33" s="58"/>
      <c r="F33" s="58"/>
      <c r="G33" s="58"/>
      <c r="M33" s="120"/>
      <c r="N33" s="305"/>
    </row>
    <row r="34" spans="1:14" x14ac:dyDescent="0.25">
      <c r="A34" s="58" t="s">
        <v>17</v>
      </c>
      <c r="B34" s="58" t="s">
        <v>18</v>
      </c>
      <c r="C34" s="58" t="s">
        <v>174</v>
      </c>
      <c r="D34" s="58"/>
      <c r="E34" s="58"/>
      <c r="F34" s="58"/>
      <c r="G34" s="58"/>
      <c r="M34" s="120"/>
      <c r="N34" s="305"/>
    </row>
    <row r="35" spans="1:14" x14ac:dyDescent="0.25">
      <c r="A35" s="58" t="s">
        <v>19</v>
      </c>
      <c r="B35" s="58" t="s">
        <v>20</v>
      </c>
      <c r="C35" s="58" t="s">
        <v>175</v>
      </c>
      <c r="D35" s="58"/>
      <c r="E35" s="58"/>
      <c r="F35" s="58"/>
      <c r="G35" s="58"/>
      <c r="M35" s="120"/>
      <c r="N35" s="305"/>
    </row>
    <row r="36" spans="1:14" x14ac:dyDescent="0.25">
      <c r="A36" s="58" t="s">
        <v>234</v>
      </c>
      <c r="B36" s="59" t="s">
        <v>233</v>
      </c>
      <c r="C36" s="58"/>
      <c r="D36" s="58"/>
      <c r="E36" s="58"/>
      <c r="F36" s="58"/>
      <c r="G36" s="59"/>
      <c r="M36" s="120"/>
      <c r="N36" s="305"/>
    </row>
    <row r="37" spans="1:14" x14ac:dyDescent="0.25">
      <c r="M37" s="120"/>
      <c r="N37" s="305"/>
    </row>
    <row r="38" spans="1:14" x14ac:dyDescent="0.25">
      <c r="M38" s="120"/>
      <c r="N38" s="305"/>
    </row>
    <row r="39" spans="1:14" x14ac:dyDescent="0.25">
      <c r="A39" s="53" t="s">
        <v>240</v>
      </c>
      <c r="F39" s="53" t="s">
        <v>201</v>
      </c>
      <c r="M39" s="120"/>
      <c r="N39" s="305"/>
    </row>
    <row r="40" spans="1:14" x14ac:dyDescent="0.25">
      <c r="A40" s="53" t="s">
        <v>242</v>
      </c>
      <c r="F40" s="53" t="s">
        <v>256</v>
      </c>
      <c r="I40" s="53" t="s">
        <v>260</v>
      </c>
      <c r="J40" s="53" t="s">
        <v>261</v>
      </c>
      <c r="M40" s="120"/>
      <c r="N40" s="305"/>
    </row>
    <row r="41" spans="1:14" x14ac:dyDescent="0.25">
      <c r="A41" s="53" t="s">
        <v>241</v>
      </c>
      <c r="F41" s="53" t="s">
        <v>245</v>
      </c>
      <c r="G41" s="53" t="s">
        <v>258</v>
      </c>
      <c r="H41" s="216" t="s">
        <v>547</v>
      </c>
      <c r="I41" s="53" t="s">
        <v>250</v>
      </c>
      <c r="J41" s="53" t="s">
        <v>251</v>
      </c>
      <c r="K41" s="53" t="s">
        <v>259</v>
      </c>
      <c r="M41" s="120"/>
      <c r="N41" s="305"/>
    </row>
    <row r="42" spans="1:14" x14ac:dyDescent="0.25">
      <c r="A42" s="53" t="s">
        <v>199</v>
      </c>
      <c r="F42" s="53" t="s">
        <v>199</v>
      </c>
      <c r="H42" s="217">
        <v>0</v>
      </c>
      <c r="I42" s="53" t="s">
        <v>199</v>
      </c>
      <c r="J42" s="53" t="s">
        <v>199</v>
      </c>
      <c r="K42" s="60"/>
      <c r="M42" s="120"/>
      <c r="N42" s="305"/>
    </row>
    <row r="43" spans="1:14" x14ac:dyDescent="0.25">
      <c r="A43" s="53" t="s">
        <v>403</v>
      </c>
      <c r="F43" s="53" t="s">
        <v>246</v>
      </c>
      <c r="G43" s="53" t="s">
        <v>250</v>
      </c>
      <c r="H43" s="217">
        <v>0.8</v>
      </c>
      <c r="I43" s="53" t="s">
        <v>252</v>
      </c>
      <c r="J43" s="53" t="s">
        <v>254</v>
      </c>
      <c r="K43" s="60"/>
      <c r="M43" s="120"/>
      <c r="N43" s="305"/>
    </row>
    <row r="44" spans="1:14" x14ac:dyDescent="0.25">
      <c r="A44" s="53" t="s">
        <v>404</v>
      </c>
      <c r="F44" s="53" t="s">
        <v>247</v>
      </c>
      <c r="G44" s="53" t="s">
        <v>259</v>
      </c>
      <c r="H44" s="217">
        <v>1</v>
      </c>
      <c r="I44" s="53" t="s">
        <v>253</v>
      </c>
      <c r="J44" s="53" t="s">
        <v>255</v>
      </c>
      <c r="K44" s="60"/>
      <c r="M44" s="120"/>
      <c r="N44" s="305"/>
    </row>
    <row r="45" spans="1:14" x14ac:dyDescent="0.25">
      <c r="A45" s="53" t="s">
        <v>421</v>
      </c>
      <c r="F45" s="53" t="s">
        <v>248</v>
      </c>
      <c r="G45" s="53" t="s">
        <v>251</v>
      </c>
      <c r="H45" s="217">
        <v>1.3</v>
      </c>
      <c r="K45" s="60"/>
      <c r="M45" s="120"/>
      <c r="N45" s="305"/>
    </row>
    <row r="46" spans="1:14" x14ac:dyDescent="0.25">
      <c r="F46" s="53" t="s">
        <v>249</v>
      </c>
      <c r="H46" s="217">
        <v>1.5</v>
      </c>
      <c r="K46" s="60"/>
      <c r="M46" s="120"/>
      <c r="N46" s="305"/>
    </row>
    <row r="47" spans="1:14" x14ac:dyDescent="0.25">
      <c r="M47" s="120"/>
      <c r="N47" s="305"/>
    </row>
    <row r="48" spans="1:14" x14ac:dyDescent="0.25">
      <c r="A48" s="53" t="s">
        <v>45</v>
      </c>
      <c r="F48" s="53" t="s">
        <v>257</v>
      </c>
      <c r="M48" s="120"/>
      <c r="N48" s="305"/>
    </row>
    <row r="49" spans="1:16" x14ac:dyDescent="0.25">
      <c r="A49" s="53" t="s">
        <v>47</v>
      </c>
      <c r="F49" s="57">
        <f>VLOOKUP(ImportanceCatSel,Tbl_ImportanceCat[],2,FALSE)</f>
        <v>0</v>
      </c>
      <c r="G49" s="53" t="s">
        <v>435</v>
      </c>
      <c r="M49" s="120"/>
      <c r="N49" s="305"/>
    </row>
    <row r="50" spans="1:16" ht="10.199999999999999" x14ac:dyDescent="0.2">
      <c r="A50" s="56"/>
      <c r="B50" s="57" t="str">
        <f>_xlfn.IFNA(VLOOKUP(A50,Tbl_A1[]:Tbl_F3[],2,FALSE),"Select OBC classification from in-cell drop-down list to the left.")</f>
        <v>Select OBC classification from in-cell drop-down list to the left.</v>
      </c>
      <c r="F50" s="57">
        <f>VLOOKUP(ImportanceCatSelSS,Tbl_ImportanceCat[],2,FALSE)</f>
        <v>0</v>
      </c>
      <c r="G50" s="53" t="s">
        <v>436</v>
      </c>
      <c r="M50" s="120"/>
      <c r="N50" s="305"/>
      <c r="P50" s="296"/>
    </row>
    <row r="51" spans="1:16" x14ac:dyDescent="0.25">
      <c r="F51" s="57"/>
      <c r="M51" s="120"/>
      <c r="N51" s="305"/>
    </row>
    <row r="52" spans="1:16" ht="10.199999999999999" x14ac:dyDescent="0.2">
      <c r="F52" s="57"/>
      <c r="M52" s="120"/>
      <c r="N52" s="305"/>
      <c r="P52" s="296"/>
    </row>
    <row r="53" spans="1:16" ht="10.199999999999999" x14ac:dyDescent="0.2">
      <c r="M53" s="120"/>
      <c r="N53" s="305"/>
      <c r="P53" s="296"/>
    </row>
    <row r="54" spans="1:16" ht="10.199999999999999" x14ac:dyDescent="0.2">
      <c r="A54" s="53" t="s">
        <v>239</v>
      </c>
      <c r="M54" s="120"/>
      <c r="N54" s="305"/>
      <c r="P54" s="296"/>
    </row>
    <row r="55" spans="1:16" ht="10.199999999999999" x14ac:dyDescent="0.2">
      <c r="A55" s="57" t="str">
        <f>IFERROR(VLOOKUP(MajOcc1,Tbl_MajorOcc3[],3,FALSE),"Select major occupancy first.")</f>
        <v>-</v>
      </c>
      <c r="M55" s="120"/>
      <c r="N55" s="305"/>
      <c r="P55" s="296"/>
    </row>
    <row r="56" spans="1:16" ht="10.199999999999999" x14ac:dyDescent="0.2">
      <c r="A56" s="57" t="str">
        <f>IFERROR(VLOOKUP(MajOcc2,Tbl_MajorOcc3[],3,FALSE),"Select major occupancy first.")</f>
        <v>-</v>
      </c>
      <c r="M56" s="120"/>
      <c r="N56" s="305"/>
      <c r="P56" s="296"/>
    </row>
    <row r="57" spans="1:16" x14ac:dyDescent="0.25">
      <c r="A57" s="57" t="str">
        <f>IFERROR(VLOOKUP(MajOcc3,Tbl_MajorOcc3[],3,FALSE),"Select major occupancy first.")</f>
        <v>-</v>
      </c>
      <c r="M57" s="120"/>
      <c r="N57" s="305"/>
    </row>
    <row r="58" spans="1:16" x14ac:dyDescent="0.25">
      <c r="A58" s="57" t="str">
        <f>IFERROR(VLOOKUP(MajOcc4,Tbl_MajorOcc3[],3,FALSE),"Select major occupancy first.")</f>
        <v>-</v>
      </c>
      <c r="M58" s="120"/>
      <c r="N58" s="305"/>
    </row>
    <row r="59" spans="1:16" x14ac:dyDescent="0.25">
      <c r="A59" s="57" t="str">
        <f>IFERROR(VLOOKUP(MajOcc5,Tbl_MajorOcc3[],3,FALSE),"Select major occupancy first.")</f>
        <v>-</v>
      </c>
      <c r="M59" s="120"/>
      <c r="N59" s="305"/>
    </row>
    <row r="60" spans="1:16" x14ac:dyDescent="0.25">
      <c r="M60" s="120"/>
      <c r="N60" s="305"/>
    </row>
    <row r="61" spans="1:16" x14ac:dyDescent="0.25">
      <c r="A61" s="53" t="s">
        <v>31</v>
      </c>
      <c r="F61" s="53" t="s">
        <v>364</v>
      </c>
      <c r="H61" s="53" t="s">
        <v>366</v>
      </c>
      <c r="M61" s="120"/>
      <c r="N61" s="305"/>
    </row>
    <row r="62" spans="1:16" x14ac:dyDescent="0.25">
      <c r="A62" s="53" t="s">
        <v>29</v>
      </c>
      <c r="B62" s="53" t="s">
        <v>30</v>
      </c>
      <c r="F62" s="53" t="s">
        <v>365</v>
      </c>
      <c r="G62" s="53" t="s">
        <v>369</v>
      </c>
      <c r="H62" s="53" t="s">
        <v>337</v>
      </c>
      <c r="I62" s="53" t="s">
        <v>367</v>
      </c>
      <c r="M62" s="120"/>
      <c r="N62" s="305"/>
    </row>
    <row r="63" spans="1:16" x14ac:dyDescent="0.25">
      <c r="A63" s="60" t="s">
        <v>199</v>
      </c>
      <c r="B63" s="53" t="s">
        <v>199</v>
      </c>
      <c r="F63" s="53" t="s">
        <v>199</v>
      </c>
      <c r="G63" s="53" t="s">
        <v>199</v>
      </c>
      <c r="H63" s="53" t="s">
        <v>199</v>
      </c>
      <c r="I63" s="53" t="s">
        <v>199</v>
      </c>
      <c r="M63" s="120"/>
      <c r="N63" s="305"/>
    </row>
    <row r="64" spans="1:16" x14ac:dyDescent="0.25">
      <c r="A64" s="53" t="s">
        <v>23</v>
      </c>
      <c r="B64" s="53" t="s">
        <v>24</v>
      </c>
      <c r="F64" s="2" t="s">
        <v>382</v>
      </c>
      <c r="G64" s="53" t="s">
        <v>337</v>
      </c>
      <c r="H64" s="53" t="s">
        <v>339</v>
      </c>
      <c r="I64" s="53" t="s">
        <v>368</v>
      </c>
      <c r="M64" s="120"/>
      <c r="N64" s="305"/>
    </row>
    <row r="65" spans="1:14" x14ac:dyDescent="0.25">
      <c r="A65" s="53" t="s">
        <v>25</v>
      </c>
      <c r="B65" s="53" t="s">
        <v>26</v>
      </c>
      <c r="F65" s="53" t="s">
        <v>383</v>
      </c>
      <c r="G65" s="53" t="s">
        <v>367</v>
      </c>
      <c r="H65" s="53" t="s">
        <v>340</v>
      </c>
      <c r="I65" s="53" t="s">
        <v>384</v>
      </c>
      <c r="M65" s="120"/>
      <c r="N65" s="305"/>
    </row>
    <row r="66" spans="1:14" x14ac:dyDescent="0.25">
      <c r="A66" s="53" t="s">
        <v>27</v>
      </c>
      <c r="B66" s="53" t="s">
        <v>28</v>
      </c>
      <c r="H66" s="53" t="s">
        <v>341</v>
      </c>
      <c r="I66" s="53" t="s">
        <v>385</v>
      </c>
      <c r="M66" s="120"/>
      <c r="N66" s="305"/>
    </row>
    <row r="67" spans="1:14" x14ac:dyDescent="0.25">
      <c r="H67" s="53" t="s">
        <v>336</v>
      </c>
      <c r="M67" s="120"/>
      <c r="N67" s="305"/>
    </row>
    <row r="68" spans="1:14" x14ac:dyDescent="0.25">
      <c r="M68" s="120"/>
      <c r="N68" s="305"/>
    </row>
    <row r="69" spans="1:14" x14ac:dyDescent="0.25">
      <c r="A69" s="53" t="s">
        <v>44</v>
      </c>
      <c r="F69" s="53" t="s">
        <v>345</v>
      </c>
      <c r="H69" s="53" t="s">
        <v>370</v>
      </c>
      <c r="M69" s="120"/>
      <c r="N69" s="305"/>
    </row>
    <row r="70" spans="1:14" x14ac:dyDescent="0.25">
      <c r="A70" s="53" t="s">
        <v>29</v>
      </c>
      <c r="B70" s="53" t="s">
        <v>30</v>
      </c>
      <c r="F70" s="53" t="s">
        <v>346</v>
      </c>
      <c r="H70" s="61" t="str">
        <f>IFERROR(VLOOKUP(EE9_Cat,Tbl_EnergyCat9[],2,FALSE),"Select Energy Efficiency Type First.")</f>
        <v>-</v>
      </c>
      <c r="M70" s="120"/>
      <c r="N70" s="305"/>
    </row>
    <row r="71" spans="1:14" x14ac:dyDescent="0.25">
      <c r="A71" s="53" t="s">
        <v>199</v>
      </c>
      <c r="B71" s="53" t="s">
        <v>199</v>
      </c>
      <c r="F71" s="53" t="s">
        <v>199</v>
      </c>
      <c r="M71" s="120"/>
      <c r="N71" s="305"/>
    </row>
    <row r="72" spans="1:14" x14ac:dyDescent="0.25">
      <c r="A72" s="53" t="s">
        <v>32</v>
      </c>
      <c r="B72" s="53" t="s">
        <v>33</v>
      </c>
      <c r="F72" s="53" t="s">
        <v>347</v>
      </c>
      <c r="M72" s="120"/>
      <c r="N72" s="305"/>
    </row>
    <row r="73" spans="1:14" x14ac:dyDescent="0.25">
      <c r="A73" s="53" t="s">
        <v>34</v>
      </c>
      <c r="B73" s="53" t="s">
        <v>35</v>
      </c>
      <c r="F73" s="53" t="s">
        <v>348</v>
      </c>
      <c r="M73" s="120"/>
      <c r="N73" s="305"/>
    </row>
    <row r="74" spans="1:14" x14ac:dyDescent="0.25">
      <c r="A74" s="53" t="s">
        <v>36</v>
      </c>
      <c r="B74" s="53" t="s">
        <v>37</v>
      </c>
      <c r="M74" s="120"/>
      <c r="N74" s="305"/>
    </row>
    <row r="75" spans="1:14" x14ac:dyDescent="0.25">
      <c r="A75" s="53" t="s">
        <v>38</v>
      </c>
      <c r="B75" s="53" t="s">
        <v>39</v>
      </c>
      <c r="F75" s="53" t="s">
        <v>350</v>
      </c>
      <c r="H75" s="53" t="s">
        <v>372</v>
      </c>
      <c r="M75" s="120"/>
      <c r="N75" s="305"/>
    </row>
    <row r="76" spans="1:14" x14ac:dyDescent="0.25">
      <c r="A76" s="53" t="s">
        <v>40</v>
      </c>
      <c r="B76" s="53" t="s">
        <v>41</v>
      </c>
      <c r="F76" s="53" t="s">
        <v>351</v>
      </c>
      <c r="H76" s="53" t="s">
        <v>371</v>
      </c>
      <c r="M76" s="120"/>
      <c r="N76" s="305"/>
    </row>
    <row r="77" spans="1:14" x14ac:dyDescent="0.25">
      <c r="A77" s="53" t="s">
        <v>42</v>
      </c>
      <c r="B77" s="53" t="s">
        <v>43</v>
      </c>
      <c r="F77" s="53" t="s">
        <v>199</v>
      </c>
      <c r="H77" s="53" t="s">
        <v>199</v>
      </c>
      <c r="M77" s="120"/>
      <c r="N77" s="305"/>
    </row>
    <row r="78" spans="1:14" x14ac:dyDescent="0.25">
      <c r="E78" s="53" t="s">
        <v>550</v>
      </c>
      <c r="F78" s="53" t="s">
        <v>548</v>
      </c>
      <c r="H78" s="53" t="s">
        <v>373</v>
      </c>
      <c r="M78" s="120"/>
      <c r="N78" s="305"/>
    </row>
    <row r="79" spans="1:14" x14ac:dyDescent="0.25">
      <c r="E79" s="53" t="s">
        <v>550</v>
      </c>
      <c r="F79" s="53" t="s">
        <v>549</v>
      </c>
      <c r="H79" s="53" t="s">
        <v>374</v>
      </c>
      <c r="M79" s="120"/>
      <c r="N79" s="305"/>
    </row>
    <row r="80" spans="1:14" x14ac:dyDescent="0.25">
      <c r="A80" s="53" t="s">
        <v>177</v>
      </c>
      <c r="H80" s="53" t="s">
        <v>375</v>
      </c>
      <c r="M80" s="120"/>
      <c r="N80" s="305"/>
    </row>
    <row r="81" spans="1:14" x14ac:dyDescent="0.25">
      <c r="A81" s="53" t="s">
        <v>29</v>
      </c>
      <c r="B81" s="53" t="s">
        <v>30</v>
      </c>
      <c r="F81" s="53" t="s">
        <v>353</v>
      </c>
      <c r="H81" s="53" t="s">
        <v>376</v>
      </c>
      <c r="M81" s="120"/>
      <c r="N81" s="305"/>
    </row>
    <row r="82" spans="1:14" x14ac:dyDescent="0.25">
      <c r="A82" s="53" t="s">
        <v>199</v>
      </c>
      <c r="B82" s="53" t="s">
        <v>199</v>
      </c>
      <c r="F82" s="53" t="s">
        <v>354</v>
      </c>
      <c r="H82" s="53" t="s">
        <v>377</v>
      </c>
      <c r="M82" s="120"/>
      <c r="N82" s="305"/>
    </row>
    <row r="83" spans="1:14" x14ac:dyDescent="0.25">
      <c r="A83" s="53" t="s">
        <v>51</v>
      </c>
      <c r="B83" s="53" t="s">
        <v>52</v>
      </c>
      <c r="F83" s="53" t="s">
        <v>199</v>
      </c>
      <c r="H83" s="53" t="s">
        <v>378</v>
      </c>
      <c r="M83" s="120"/>
      <c r="N83" s="305"/>
    </row>
    <row r="84" spans="1:14" x14ac:dyDescent="0.25">
      <c r="A84" s="53" t="s">
        <v>53</v>
      </c>
      <c r="B84" s="53" t="s">
        <v>54</v>
      </c>
      <c r="F84" s="53" t="s">
        <v>355</v>
      </c>
      <c r="H84" s="53" t="s">
        <v>379</v>
      </c>
      <c r="M84" s="120"/>
      <c r="N84" s="305"/>
    </row>
    <row r="85" spans="1:14" x14ac:dyDescent="0.25">
      <c r="A85" s="53" t="s">
        <v>55</v>
      </c>
      <c r="B85" s="53" t="s">
        <v>56</v>
      </c>
      <c r="F85" s="53" t="s">
        <v>356</v>
      </c>
      <c r="M85" s="120"/>
      <c r="N85" s="305"/>
    </row>
    <row r="86" spans="1:14" x14ac:dyDescent="0.25">
      <c r="A86" s="53" t="s">
        <v>57</v>
      </c>
      <c r="B86" s="53" t="s">
        <v>58</v>
      </c>
      <c r="F86" s="53" t="s">
        <v>357</v>
      </c>
      <c r="M86" s="120"/>
      <c r="N86" s="305"/>
    </row>
    <row r="87" spans="1:14" x14ac:dyDescent="0.25">
      <c r="A87" s="53" t="s">
        <v>59</v>
      </c>
      <c r="B87" s="53" t="s">
        <v>60</v>
      </c>
      <c r="F87" s="53" t="s">
        <v>358</v>
      </c>
      <c r="M87" s="120"/>
      <c r="N87" s="305"/>
    </row>
    <row r="88" spans="1:14" x14ac:dyDescent="0.25">
      <c r="A88" s="53" t="s">
        <v>61</v>
      </c>
      <c r="B88" s="53" t="s">
        <v>62</v>
      </c>
      <c r="F88" s="53" t="s">
        <v>494</v>
      </c>
      <c r="M88" s="120"/>
      <c r="N88" s="305"/>
    </row>
    <row r="89" spans="1:14" x14ac:dyDescent="0.25">
      <c r="F89" s="53" t="s">
        <v>359</v>
      </c>
      <c r="M89" s="120"/>
      <c r="N89" s="305"/>
    </row>
    <row r="90" spans="1:14" x14ac:dyDescent="0.25">
      <c r="M90" s="120"/>
      <c r="N90" s="305"/>
    </row>
    <row r="91" spans="1:14" x14ac:dyDescent="0.25">
      <c r="A91" s="53" t="s">
        <v>176</v>
      </c>
      <c r="M91" s="120"/>
      <c r="N91" s="305"/>
    </row>
    <row r="92" spans="1:14" x14ac:dyDescent="0.25">
      <c r="A92" s="53" t="s">
        <v>29</v>
      </c>
      <c r="B92" s="53" t="s">
        <v>30</v>
      </c>
      <c r="H92" s="53" t="s">
        <v>607</v>
      </c>
      <c r="M92" s="120"/>
      <c r="N92" s="305"/>
    </row>
    <row r="93" spans="1:14" x14ac:dyDescent="0.25">
      <c r="A93" s="53" t="s">
        <v>199</v>
      </c>
      <c r="B93" s="53" t="s">
        <v>199</v>
      </c>
      <c r="H93" s="53" t="s">
        <v>608</v>
      </c>
      <c r="M93" s="120"/>
      <c r="N93" s="305"/>
    </row>
    <row r="94" spans="1:14" x14ac:dyDescent="0.25">
      <c r="A94" s="53" t="s">
        <v>63</v>
      </c>
      <c r="B94" s="53" t="s">
        <v>64</v>
      </c>
      <c r="H94" s="53" t="s">
        <v>199</v>
      </c>
      <c r="M94" s="120"/>
      <c r="N94" s="305"/>
    </row>
    <row r="95" spans="1:14" x14ac:dyDescent="0.25">
      <c r="H95" s="53" t="s">
        <v>609</v>
      </c>
      <c r="M95" s="120"/>
      <c r="N95" s="305"/>
    </row>
    <row r="96" spans="1:14" x14ac:dyDescent="0.25">
      <c r="H96" s="53" t="s">
        <v>610</v>
      </c>
      <c r="M96" s="120"/>
      <c r="N96" s="305"/>
    </row>
    <row r="97" spans="1:14" x14ac:dyDescent="0.25">
      <c r="A97" s="53" t="s">
        <v>178</v>
      </c>
      <c r="H97" s="53" t="s">
        <v>611</v>
      </c>
      <c r="M97" s="120"/>
      <c r="N97" s="305"/>
    </row>
    <row r="98" spans="1:14" x14ac:dyDescent="0.25">
      <c r="A98" s="53" t="s">
        <v>29</v>
      </c>
      <c r="B98" s="53" t="s">
        <v>30</v>
      </c>
      <c r="E98" s="53" t="s">
        <v>550</v>
      </c>
      <c r="F98" s="53" t="s">
        <v>551</v>
      </c>
      <c r="H98" s="53" t="s">
        <v>612</v>
      </c>
      <c r="M98" s="120"/>
      <c r="N98" s="305"/>
    </row>
    <row r="99" spans="1:14" x14ac:dyDescent="0.25">
      <c r="A99" s="53" t="s">
        <v>199</v>
      </c>
      <c r="B99" s="53" t="s">
        <v>199</v>
      </c>
      <c r="H99" s="53" t="s">
        <v>613</v>
      </c>
      <c r="M99" s="120"/>
      <c r="N99" s="305"/>
    </row>
    <row r="100" spans="1:14" x14ac:dyDescent="0.25">
      <c r="A100" s="53" t="s">
        <v>65</v>
      </c>
      <c r="B100" s="53" t="s">
        <v>66</v>
      </c>
      <c r="M100" s="120"/>
      <c r="N100" s="305"/>
    </row>
    <row r="101" spans="1:14" x14ac:dyDescent="0.25">
      <c r="A101" s="53" t="s">
        <v>67</v>
      </c>
      <c r="B101" s="53" t="s">
        <v>68</v>
      </c>
      <c r="M101" s="120"/>
      <c r="N101" s="305"/>
    </row>
    <row r="102" spans="1:14" x14ac:dyDescent="0.25">
      <c r="M102" s="120"/>
      <c r="N102" s="305"/>
    </row>
    <row r="103" spans="1:14" x14ac:dyDescent="0.25">
      <c r="M103" s="120"/>
      <c r="N103" s="305"/>
    </row>
    <row r="104" spans="1:14" x14ac:dyDescent="0.25">
      <c r="A104" s="53" t="s">
        <v>179</v>
      </c>
      <c r="M104" s="120"/>
      <c r="N104" s="305"/>
    </row>
    <row r="105" spans="1:14" x14ac:dyDescent="0.25">
      <c r="A105" s="53" t="s">
        <v>29</v>
      </c>
      <c r="B105" s="53" t="s">
        <v>30</v>
      </c>
      <c r="M105" s="120"/>
      <c r="N105" s="305"/>
    </row>
    <row r="106" spans="1:14" x14ac:dyDescent="0.25">
      <c r="A106" s="53" t="s">
        <v>199</v>
      </c>
      <c r="B106" s="53" t="s">
        <v>199</v>
      </c>
      <c r="M106" s="120"/>
      <c r="N106" s="305"/>
    </row>
    <row r="107" spans="1:14" x14ac:dyDescent="0.25">
      <c r="A107" s="53" t="s">
        <v>69</v>
      </c>
      <c r="B107" s="53" t="s">
        <v>70</v>
      </c>
      <c r="M107" s="120"/>
      <c r="N107" s="305"/>
    </row>
    <row r="108" spans="1:14" x14ac:dyDescent="0.25">
      <c r="A108" s="53" t="s">
        <v>71</v>
      </c>
      <c r="B108" s="53" t="s">
        <v>72</v>
      </c>
      <c r="M108" s="120"/>
      <c r="N108" s="305"/>
    </row>
    <row r="109" spans="1:14" x14ac:dyDescent="0.25">
      <c r="A109" s="53" t="s">
        <v>73</v>
      </c>
      <c r="B109" s="53" t="s">
        <v>74</v>
      </c>
      <c r="M109" s="120"/>
      <c r="N109" s="305"/>
    </row>
    <row r="110" spans="1:14" x14ac:dyDescent="0.25">
      <c r="A110" s="53" t="s">
        <v>75</v>
      </c>
      <c r="B110" s="53" t="s">
        <v>76</v>
      </c>
      <c r="M110" s="120"/>
      <c r="N110" s="305"/>
    </row>
    <row r="111" spans="1:14" x14ac:dyDescent="0.25">
      <c r="M111" s="120"/>
      <c r="N111" s="305"/>
    </row>
    <row r="112" spans="1:14" x14ac:dyDescent="0.25">
      <c r="A112" s="53" t="s">
        <v>181</v>
      </c>
      <c r="F112" s="330" t="s">
        <v>652</v>
      </c>
      <c r="G112" s="331" t="s">
        <v>653</v>
      </c>
      <c r="H112" s="330" t="s">
        <v>654</v>
      </c>
      <c r="I112" s="331" t="s">
        <v>675</v>
      </c>
      <c r="J112" s="331" t="s">
        <v>655</v>
      </c>
      <c r="M112" s="120"/>
      <c r="N112" s="305"/>
    </row>
    <row r="113" spans="1:14" ht="17.399999999999999" x14ac:dyDescent="0.3">
      <c r="A113" s="53" t="s">
        <v>29</v>
      </c>
      <c r="B113" s="53" t="s">
        <v>30</v>
      </c>
      <c r="I113" s="329"/>
      <c r="J113" s="336"/>
      <c r="M113" s="120"/>
      <c r="N113" s="305"/>
    </row>
    <row r="114" spans="1:14" x14ac:dyDescent="0.25">
      <c r="A114" s="53" t="s">
        <v>199</v>
      </c>
      <c r="B114" s="53" t="s">
        <v>199</v>
      </c>
      <c r="F114" s="53" t="s">
        <v>300</v>
      </c>
      <c r="G114" s="329">
        <f>SHI</f>
        <v>0</v>
      </c>
      <c r="H114" s="53" t="b">
        <f>IF(G114&gt;=0.35,Lookups!F114&amp;" 0.35 OR MORE")</f>
        <v>0</v>
      </c>
      <c r="I114" s="329">
        <f t="shared" ref="I114:I115" si="0">IF(LEN(H115)&gt;0,1,0)+I115</f>
        <v>0</v>
      </c>
      <c r="J114" s="53" t="str">
        <f>IF(LEN($H114)=0,"",IF($I114&gt;1,", ",IF($I114=1," AND ",IF($I114=0,". ",". "))))</f>
        <v xml:space="preserve">. </v>
      </c>
      <c r="M114" s="120"/>
      <c r="N114" s="305"/>
    </row>
    <row r="115" spans="1:14" x14ac:dyDescent="0.25">
      <c r="A115" s="53" t="s">
        <v>69</v>
      </c>
      <c r="B115" s="53" t="s">
        <v>70</v>
      </c>
      <c r="F115" s="53" t="s">
        <v>651</v>
      </c>
      <c r="G115" s="329" t="str">
        <f>ImpCat</f>
        <v>-</v>
      </c>
      <c r="H115" s="53" t="str">
        <f>IF(G115="Post-Disaster",UPPER(G115)&amp;" BUILDING","")</f>
        <v/>
      </c>
      <c r="I115" s="329">
        <f t="shared" si="0"/>
        <v>0</v>
      </c>
      <c r="J115" s="53" t="str">
        <f>IF(LEN($H115)=0,"",IF($I115&gt;1,", ",IF($I115=1," AND ",IF($I115=0,". ",". "))))</f>
        <v/>
      </c>
      <c r="M115" s="120"/>
      <c r="N115" s="305"/>
    </row>
    <row r="116" spans="1:14" x14ac:dyDescent="0.25">
      <c r="A116" s="53" t="s">
        <v>71</v>
      </c>
      <c r="B116" s="53" t="s">
        <v>72</v>
      </c>
      <c r="F116" s="53" t="s">
        <v>646</v>
      </c>
      <c r="G116" s="329" t="str">
        <f>'Seismic Supp'!F16</f>
        <v>-</v>
      </c>
      <c r="H116" s="53" t="str">
        <f>IF(G116="YES","SEISMIC ISOLATION USED","")</f>
        <v/>
      </c>
      <c r="I116" s="329">
        <f>IF(LEN(H117)&gt;0,1,0)+I117</f>
        <v>0</v>
      </c>
      <c r="J116" s="53" t="str">
        <f>IF(LEN($H116)=0,"",IF($I116&gt;1,", ",IF($I116=1," AND ",IF($I116=0,". ",". "))))</f>
        <v/>
      </c>
      <c r="M116" s="120"/>
      <c r="N116" s="305"/>
    </row>
    <row r="117" spans="1:14" x14ac:dyDescent="0.25">
      <c r="A117" s="53" t="s">
        <v>73</v>
      </c>
      <c r="B117" s="53" t="s">
        <v>74</v>
      </c>
      <c r="F117" s="53" t="s">
        <v>644</v>
      </c>
      <c r="G117" s="329" t="str">
        <f>'Seismic Supp'!F18</f>
        <v>-</v>
      </c>
      <c r="H117" s="53" t="str">
        <f>IF(G117="YES",F117&amp;" USED","")</f>
        <v/>
      </c>
      <c r="I117" s="329">
        <f>IF(LEN(H118)&gt;0,1,0)</f>
        <v>0</v>
      </c>
      <c r="J117" s="53" t="str">
        <f>IF(LEN($H117)=0,"",IF($I117&gt;1,", ",IF($I117=1," AND ",IF($I117=0,". ",". "))))</f>
        <v/>
      </c>
      <c r="M117" s="120"/>
      <c r="N117" s="305"/>
    </row>
    <row r="118" spans="1:14" x14ac:dyDescent="0.25">
      <c r="A118" s="53" t="s">
        <v>75</v>
      </c>
      <c r="B118" s="53" t="s">
        <v>76</v>
      </c>
      <c r="I118" s="332"/>
      <c r="J118" s="332"/>
      <c r="M118" s="120"/>
      <c r="N118" s="305"/>
    </row>
    <row r="119" spans="1:14" ht="15.6" x14ac:dyDescent="0.3">
      <c r="F119" s="53" t="str">
        <f>H114&amp;J114&amp;H115&amp;J115&amp;H116&amp;J116&amp;H117&amp;J117</f>
        <v xml:space="preserve">FALSE. </v>
      </c>
      <c r="I119" s="333"/>
      <c r="J119" s="332"/>
      <c r="M119" s="120"/>
      <c r="N119" s="305"/>
    </row>
    <row r="120" spans="1:14" x14ac:dyDescent="0.25">
      <c r="A120" s="53" t="s">
        <v>180</v>
      </c>
      <c r="F120" s="53" t="s">
        <v>703</v>
      </c>
      <c r="M120" s="120"/>
      <c r="N120" s="305"/>
    </row>
    <row r="121" spans="1:14" x14ac:dyDescent="0.25">
      <c r="A121" s="53" t="s">
        <v>29</v>
      </c>
      <c r="B121" s="53" t="s">
        <v>30</v>
      </c>
      <c r="F121" s="354" t="s">
        <v>704</v>
      </c>
      <c r="G121" s="354" t="s">
        <v>705</v>
      </c>
      <c r="I121" s="53" t="s">
        <v>706</v>
      </c>
      <c r="M121" s="120"/>
      <c r="N121" s="305"/>
    </row>
    <row r="122" spans="1:14" x14ac:dyDescent="0.25">
      <c r="A122" s="53" t="s">
        <v>199</v>
      </c>
      <c r="B122" s="53" t="s">
        <v>199</v>
      </c>
      <c r="F122" s="352" t="s">
        <v>199</v>
      </c>
      <c r="G122" s="352" t="s">
        <v>199</v>
      </c>
      <c r="I122" s="53" t="str">
        <f>IF(LEFT(Part9!$H$69,6)="Zone 1",F122,G122)</f>
        <v>-</v>
      </c>
      <c r="M122" s="120"/>
      <c r="N122" s="305"/>
    </row>
    <row r="123" spans="1:14" x14ac:dyDescent="0.25">
      <c r="A123" s="53" t="s">
        <v>77</v>
      </c>
      <c r="B123" s="53" t="s">
        <v>78</v>
      </c>
      <c r="F123" s="352" t="s">
        <v>0</v>
      </c>
      <c r="G123" s="352" t="s">
        <v>0</v>
      </c>
      <c r="I123" s="53" t="str">
        <f>IF(LEFT(Part9!$H$69,6)="Zone 1",F123,G123)</f>
        <v>A1</v>
      </c>
      <c r="M123" s="120"/>
      <c r="N123" s="305"/>
    </row>
    <row r="124" spans="1:14" x14ac:dyDescent="0.25">
      <c r="A124" s="53" t="s">
        <v>657</v>
      </c>
      <c r="B124" s="334" t="s">
        <v>658</v>
      </c>
      <c r="F124" s="352" t="s">
        <v>1</v>
      </c>
      <c r="G124" s="352" t="s">
        <v>1</v>
      </c>
      <c r="I124" s="53" t="str">
        <f>IF(LEFT(Part9!$H$69,6)="Zone 1",F124,G124)</f>
        <v>A2</v>
      </c>
      <c r="M124" s="120"/>
      <c r="N124" s="305"/>
    </row>
    <row r="125" spans="1:14" x14ac:dyDescent="0.25">
      <c r="A125" s="53" t="s">
        <v>79</v>
      </c>
      <c r="B125" s="53" t="s">
        <v>80</v>
      </c>
      <c r="F125" s="352" t="s">
        <v>3</v>
      </c>
      <c r="G125" s="352" t="s">
        <v>3</v>
      </c>
      <c r="I125" s="53" t="str">
        <f>IF(LEFT(Part9!$H$69,6)="Zone 1",F125,G125)</f>
        <v>A3</v>
      </c>
      <c r="M125" s="120"/>
      <c r="N125" s="305"/>
    </row>
    <row r="126" spans="1:14" x14ac:dyDescent="0.25">
      <c r="A126" s="53" t="s">
        <v>81</v>
      </c>
      <c r="B126" s="53" t="s">
        <v>82</v>
      </c>
      <c r="F126" s="352" t="s">
        <v>5</v>
      </c>
      <c r="G126" s="352" t="s">
        <v>5</v>
      </c>
      <c r="I126" s="53" t="str">
        <f>IF(LEFT(Part9!$H$69,6)="Zone 1",F126,G126)</f>
        <v>A4</v>
      </c>
      <c r="M126" s="120"/>
      <c r="N126" s="305"/>
    </row>
    <row r="127" spans="1:14" x14ac:dyDescent="0.25">
      <c r="A127" s="53" t="s">
        <v>83</v>
      </c>
      <c r="B127" s="53" t="s">
        <v>84</v>
      </c>
      <c r="F127" s="352" t="s">
        <v>694</v>
      </c>
      <c r="G127" s="352" t="s">
        <v>694</v>
      </c>
      <c r="I127" s="53" t="str">
        <f>IF(LEFT(Part9!$H$69,6)="Zone 1",F127,G127)</f>
        <v>A5</v>
      </c>
      <c r="M127" s="120"/>
      <c r="N127" s="305"/>
    </row>
    <row r="128" spans="1:14" x14ac:dyDescent="0.25">
      <c r="A128" s="53" t="s">
        <v>85</v>
      </c>
      <c r="B128" s="53" t="s">
        <v>86</v>
      </c>
      <c r="F128" s="352" t="s">
        <v>695</v>
      </c>
      <c r="G128" s="352" t="s">
        <v>695</v>
      </c>
      <c r="I128" s="53" t="str">
        <f>IF(LEFT(Part9!$H$69,6)="Zone 1",F128,G128)</f>
        <v>A6</v>
      </c>
      <c r="M128" s="120"/>
      <c r="N128" s="305"/>
    </row>
    <row r="129" spans="1:14" x14ac:dyDescent="0.25">
      <c r="A129" s="53" t="s">
        <v>87</v>
      </c>
      <c r="B129" s="53" t="s">
        <v>88</v>
      </c>
      <c r="F129" s="352" t="s">
        <v>6</v>
      </c>
      <c r="G129" s="352" t="s">
        <v>6</v>
      </c>
      <c r="I129" s="53" t="str">
        <f>IF(LEFT(Part9!$H$69,6)="Zone 1",F129,G129)</f>
        <v>B1</v>
      </c>
      <c r="M129" s="120"/>
      <c r="N129" s="305"/>
    </row>
    <row r="130" spans="1:14" x14ac:dyDescent="0.25">
      <c r="A130" s="53" t="s">
        <v>89</v>
      </c>
      <c r="B130" s="53" t="s">
        <v>90</v>
      </c>
      <c r="F130" s="352" t="s">
        <v>7</v>
      </c>
      <c r="G130" s="352" t="s">
        <v>7</v>
      </c>
      <c r="I130" s="53" t="str">
        <f>IF(LEFT(Part9!$H$69,6)="Zone 1",F130,G130)</f>
        <v>B2</v>
      </c>
      <c r="M130" s="120"/>
      <c r="N130" s="305"/>
    </row>
    <row r="131" spans="1:14" x14ac:dyDescent="0.25">
      <c r="A131" s="53" t="s">
        <v>91</v>
      </c>
      <c r="B131" s="53" t="s">
        <v>92</v>
      </c>
      <c r="F131" s="352" t="s">
        <v>8</v>
      </c>
      <c r="G131" s="352" t="s">
        <v>8</v>
      </c>
      <c r="I131" s="53" t="str">
        <f>IF(LEFT(Part9!$H$69,6)="Zone 1",F131,G131)</f>
        <v>B3</v>
      </c>
      <c r="M131" s="120"/>
      <c r="N131" s="305"/>
    </row>
    <row r="132" spans="1:14" x14ac:dyDescent="0.25">
      <c r="A132" s="334" t="s">
        <v>659</v>
      </c>
      <c r="B132" s="335" t="s">
        <v>664</v>
      </c>
      <c r="F132" s="352" t="s">
        <v>696</v>
      </c>
      <c r="G132" s="352" t="s">
        <v>696</v>
      </c>
      <c r="I132" s="53" t="str">
        <f>IF(LEFT(Part9!$H$69,6)="Zone 1",F132,G132)</f>
        <v>B4</v>
      </c>
      <c r="M132" s="120"/>
      <c r="N132" s="305"/>
    </row>
    <row r="133" spans="1:14" x14ac:dyDescent="0.25">
      <c r="A133" s="334" t="s">
        <v>660</v>
      </c>
      <c r="B133" s="335" t="s">
        <v>665</v>
      </c>
      <c r="F133" s="352" t="s">
        <v>697</v>
      </c>
      <c r="G133" s="352" t="s">
        <v>697</v>
      </c>
      <c r="I133" s="53" t="str">
        <f>IF(LEFT(Part9!$H$69,6)="Zone 1",F133,G133)</f>
        <v>B5</v>
      </c>
      <c r="M133" s="120"/>
      <c r="N133" s="305"/>
    </row>
    <row r="134" spans="1:14" x14ac:dyDescent="0.25">
      <c r="A134" s="334" t="s">
        <v>661</v>
      </c>
      <c r="B134" s="335" t="s">
        <v>666</v>
      </c>
      <c r="F134" s="352" t="s">
        <v>698</v>
      </c>
      <c r="G134" s="352" t="s">
        <v>698</v>
      </c>
      <c r="I134" s="53" t="str">
        <f>IF(LEFT(Part9!$H$69,6)="Zone 1",F134,G134)</f>
        <v>B6</v>
      </c>
      <c r="M134" s="120"/>
      <c r="N134" s="305"/>
    </row>
    <row r="135" spans="1:14" x14ac:dyDescent="0.25">
      <c r="A135" s="334" t="s">
        <v>662</v>
      </c>
      <c r="B135" s="335" t="s">
        <v>667</v>
      </c>
      <c r="F135" s="352" t="s">
        <v>699</v>
      </c>
      <c r="G135" s="352" t="s">
        <v>699</v>
      </c>
      <c r="I135" s="53" t="str">
        <f>IF(LEFT(Part9!$H$69,6)="Zone 1",F135,G135)</f>
        <v>C1</v>
      </c>
      <c r="M135" s="120"/>
      <c r="N135" s="305"/>
    </row>
    <row r="136" spans="1:14" x14ac:dyDescent="0.25">
      <c r="A136" s="334" t="s">
        <v>663</v>
      </c>
      <c r="B136" s="335" t="s">
        <v>668</v>
      </c>
      <c r="F136" s="352" t="s">
        <v>700</v>
      </c>
      <c r="G136" s="352" t="s">
        <v>700</v>
      </c>
      <c r="I136" s="53" t="str">
        <f>IF(LEFT(Part9!$H$69,6)="Zone 1",F136,G136)</f>
        <v>C2</v>
      </c>
      <c r="M136" s="120"/>
      <c r="N136" s="305"/>
    </row>
    <row r="137" spans="1:14" x14ac:dyDescent="0.25">
      <c r="F137" s="352" t="s">
        <v>701</v>
      </c>
      <c r="G137" s="352"/>
      <c r="I137" s="53" t="str">
        <f>IF(LEFT(Part9!$H$69,6)="Zone 1",F137,G137)</f>
        <v>C3</v>
      </c>
      <c r="M137" s="120"/>
      <c r="N137" s="305"/>
    </row>
    <row r="138" spans="1:14" x14ac:dyDescent="0.25">
      <c r="A138" s="53" t="s">
        <v>182</v>
      </c>
      <c r="F138" s="352" t="s">
        <v>702</v>
      </c>
      <c r="G138" s="352"/>
      <c r="I138" s="53" t="str">
        <f>IF(LEFT(Part9!$H$69,6)="Zone 1",F138,G138)</f>
        <v>C4</v>
      </c>
      <c r="M138" s="120"/>
      <c r="N138" s="305"/>
    </row>
    <row r="139" spans="1:14" x14ac:dyDescent="0.25">
      <c r="A139" s="53" t="s">
        <v>29</v>
      </c>
      <c r="B139" s="53" t="s">
        <v>30</v>
      </c>
      <c r="G139" s="267"/>
      <c r="M139" s="120"/>
      <c r="N139" s="305"/>
    </row>
    <row r="140" spans="1:14" x14ac:dyDescent="0.25">
      <c r="A140" s="53" t="s">
        <v>199</v>
      </c>
      <c r="B140" s="53" t="s">
        <v>199</v>
      </c>
      <c r="G140" s="267"/>
      <c r="M140" s="120"/>
      <c r="N140" s="305"/>
    </row>
    <row r="141" spans="1:14" x14ac:dyDescent="0.25">
      <c r="A141" s="53" t="s">
        <v>93</v>
      </c>
      <c r="B141" s="53" t="s">
        <v>94</v>
      </c>
      <c r="M141" s="120"/>
      <c r="N141" s="305"/>
    </row>
    <row r="142" spans="1:14" x14ac:dyDescent="0.25">
      <c r="A142" s="53" t="s">
        <v>670</v>
      </c>
      <c r="B142" s="53" t="s">
        <v>669</v>
      </c>
      <c r="C142" s="53" t="s">
        <v>671</v>
      </c>
      <c r="D142" s="53" t="s">
        <v>672</v>
      </c>
      <c r="M142" s="120"/>
      <c r="N142" s="305"/>
    </row>
    <row r="143" spans="1:14" x14ac:dyDescent="0.25">
      <c r="A143" s="53" t="s">
        <v>95</v>
      </c>
      <c r="B143" s="53" t="s">
        <v>96</v>
      </c>
      <c r="I143" s="360"/>
      <c r="M143" s="120"/>
      <c r="N143" s="305"/>
    </row>
    <row r="144" spans="1:14" x14ac:dyDescent="0.25">
      <c r="A144" s="53" t="s">
        <v>97</v>
      </c>
      <c r="B144" s="53" t="s">
        <v>98</v>
      </c>
      <c r="I144" s="360"/>
      <c r="M144" s="120"/>
      <c r="N144" s="305"/>
    </row>
    <row r="145" spans="1:14" x14ac:dyDescent="0.25">
      <c r="A145" s="53" t="s">
        <v>99</v>
      </c>
      <c r="B145" s="53" t="s">
        <v>100</v>
      </c>
      <c r="F145" s="53" t="s">
        <v>724</v>
      </c>
      <c r="I145" s="360"/>
      <c r="M145" s="120"/>
      <c r="N145" s="305"/>
    </row>
    <row r="146" spans="1:14" x14ac:dyDescent="0.25">
      <c r="A146" s="53" t="s">
        <v>101</v>
      </c>
      <c r="B146" s="53" t="s">
        <v>102</v>
      </c>
      <c r="F146" s="53" t="s">
        <v>725</v>
      </c>
      <c r="I146" s="360"/>
      <c r="M146" s="120"/>
      <c r="N146" s="305"/>
    </row>
    <row r="147" spans="1:14" x14ac:dyDescent="0.25">
      <c r="A147" s="53" t="s">
        <v>103</v>
      </c>
      <c r="B147" s="53" t="s">
        <v>104</v>
      </c>
      <c r="F147" s="53" t="s">
        <v>199</v>
      </c>
      <c r="I147" s="360"/>
      <c r="M147" s="120"/>
      <c r="N147" s="305"/>
    </row>
    <row r="148" spans="1:14" x14ac:dyDescent="0.25">
      <c r="A148" s="53" t="s">
        <v>105</v>
      </c>
      <c r="B148" s="53" t="s">
        <v>106</v>
      </c>
      <c r="F148" s="53" t="s">
        <v>718</v>
      </c>
      <c r="I148" s="360"/>
      <c r="M148" s="120"/>
      <c r="N148" s="305"/>
    </row>
    <row r="149" spans="1:14" x14ac:dyDescent="0.25">
      <c r="A149" s="53" t="s">
        <v>107</v>
      </c>
      <c r="B149" s="53" t="s">
        <v>108</v>
      </c>
      <c r="F149" s="53" t="s">
        <v>719</v>
      </c>
      <c r="I149" s="360"/>
      <c r="M149" s="120"/>
      <c r="N149" s="305"/>
    </row>
    <row r="150" spans="1:14" x14ac:dyDescent="0.25">
      <c r="A150" s="53" t="s">
        <v>109</v>
      </c>
      <c r="B150" s="53" t="s">
        <v>110</v>
      </c>
      <c r="F150" s="53" t="s">
        <v>726</v>
      </c>
      <c r="I150" s="360"/>
      <c r="M150" s="120"/>
      <c r="N150" s="305"/>
    </row>
    <row r="151" spans="1:14" x14ac:dyDescent="0.25">
      <c r="F151" s="53" t="s">
        <v>720</v>
      </c>
      <c r="I151" s="360"/>
      <c r="M151" s="120"/>
      <c r="N151" s="305"/>
    </row>
    <row r="152" spans="1:14" x14ac:dyDescent="0.25">
      <c r="A152" s="53" t="s">
        <v>183</v>
      </c>
      <c r="F152" s="53" t="s">
        <v>721</v>
      </c>
      <c r="I152" s="360"/>
      <c r="M152" s="120"/>
      <c r="N152" s="305"/>
    </row>
    <row r="153" spans="1:14" x14ac:dyDescent="0.25">
      <c r="A153" s="53" t="s">
        <v>29</v>
      </c>
      <c r="B153" s="53" t="s">
        <v>30</v>
      </c>
      <c r="F153" s="53" t="s">
        <v>722</v>
      </c>
      <c r="I153" s="360"/>
      <c r="M153" s="120"/>
      <c r="N153" s="305"/>
    </row>
    <row r="154" spans="1:14" ht="12" x14ac:dyDescent="0.25">
      <c r="A154" s="53" t="s">
        <v>199</v>
      </c>
      <c r="B154" s="53" t="s">
        <v>199</v>
      </c>
      <c r="F154" s="53" t="s">
        <v>723</v>
      </c>
      <c r="I154" s="361"/>
      <c r="M154" s="120"/>
      <c r="N154" s="305"/>
    </row>
    <row r="155" spans="1:14" x14ac:dyDescent="0.25">
      <c r="A155" s="53" t="s">
        <v>111</v>
      </c>
      <c r="B155" s="53" t="s">
        <v>112</v>
      </c>
      <c r="F155" s="267" t="s">
        <v>727</v>
      </c>
      <c r="M155" s="120"/>
      <c r="N155" s="305"/>
    </row>
    <row r="156" spans="1:14" x14ac:dyDescent="0.25">
      <c r="A156" s="53" t="s">
        <v>113</v>
      </c>
      <c r="B156" s="53" t="s">
        <v>114</v>
      </c>
      <c r="F156" s="267" t="s">
        <v>728</v>
      </c>
      <c r="M156" s="120"/>
      <c r="N156" s="305"/>
    </row>
    <row r="157" spans="1:14" x14ac:dyDescent="0.25">
      <c r="A157" s="53" t="s">
        <v>115</v>
      </c>
      <c r="B157" s="53" t="s">
        <v>116</v>
      </c>
      <c r="F157" s="267" t="s">
        <v>729</v>
      </c>
      <c r="M157" s="120"/>
      <c r="N157" s="305"/>
    </row>
    <row r="158" spans="1:14" x14ac:dyDescent="0.25">
      <c r="A158" s="53" t="s">
        <v>117</v>
      </c>
      <c r="B158" s="53" t="s">
        <v>118</v>
      </c>
      <c r="F158" s="267" t="s">
        <v>730</v>
      </c>
      <c r="M158" s="120"/>
      <c r="N158" s="305"/>
    </row>
    <row r="159" spans="1:14" x14ac:dyDescent="0.25">
      <c r="A159" s="53" t="s">
        <v>119</v>
      </c>
      <c r="B159" s="53" t="s">
        <v>120</v>
      </c>
      <c r="F159" s="267"/>
      <c r="M159" s="120"/>
      <c r="N159" s="305"/>
    </row>
    <row r="160" spans="1:14" x14ac:dyDescent="0.25">
      <c r="A160" s="53" t="s">
        <v>121</v>
      </c>
      <c r="B160" s="53" t="s">
        <v>122</v>
      </c>
      <c r="M160" s="120"/>
      <c r="N160" s="305"/>
    </row>
    <row r="161" spans="1:14" x14ac:dyDescent="0.25">
      <c r="M161" s="120"/>
      <c r="N161" s="305"/>
    </row>
    <row r="162" spans="1:14" x14ac:dyDescent="0.25">
      <c r="M162" s="120"/>
      <c r="N162" s="305"/>
    </row>
    <row r="163" spans="1:14" x14ac:dyDescent="0.25">
      <c r="A163" s="53" t="s">
        <v>184</v>
      </c>
      <c r="M163" s="120"/>
      <c r="N163" s="305"/>
    </row>
    <row r="164" spans="1:14" x14ac:dyDescent="0.25">
      <c r="A164" s="53" t="s">
        <v>29</v>
      </c>
      <c r="B164" s="53" t="s">
        <v>30</v>
      </c>
      <c r="M164" s="120"/>
      <c r="N164" s="305"/>
    </row>
    <row r="165" spans="1:14" x14ac:dyDescent="0.25">
      <c r="A165" s="53" t="s">
        <v>199</v>
      </c>
      <c r="B165" s="53" t="s">
        <v>199</v>
      </c>
      <c r="M165" s="120"/>
      <c r="N165" s="305"/>
    </row>
    <row r="166" spans="1:14" x14ac:dyDescent="0.25">
      <c r="A166" s="53" t="s">
        <v>123</v>
      </c>
      <c r="B166" s="53" t="s">
        <v>124</v>
      </c>
      <c r="M166" s="120"/>
      <c r="N166" s="305"/>
    </row>
    <row r="167" spans="1:14" x14ac:dyDescent="0.25">
      <c r="A167" s="53" t="s">
        <v>125</v>
      </c>
      <c r="B167" s="53" t="s">
        <v>126</v>
      </c>
      <c r="M167" s="120"/>
      <c r="N167" s="305"/>
    </row>
    <row r="168" spans="1:14" x14ac:dyDescent="0.25">
      <c r="A168" s="53" t="s">
        <v>127</v>
      </c>
      <c r="B168" s="53" t="s">
        <v>128</v>
      </c>
      <c r="M168" s="120"/>
      <c r="N168" s="305"/>
    </row>
    <row r="169" spans="1:14" x14ac:dyDescent="0.25">
      <c r="A169" s="53" t="s">
        <v>129</v>
      </c>
      <c r="B169" s="53" t="s">
        <v>130</v>
      </c>
      <c r="M169" s="120"/>
      <c r="N169" s="305"/>
    </row>
    <row r="170" spans="1:14" x14ac:dyDescent="0.25">
      <c r="M170" s="120"/>
      <c r="N170" s="305"/>
    </row>
    <row r="171" spans="1:14" x14ac:dyDescent="0.25">
      <c r="A171" s="53" t="s">
        <v>185</v>
      </c>
      <c r="M171" s="120"/>
      <c r="N171" s="305"/>
    </row>
    <row r="172" spans="1:14" x14ac:dyDescent="0.25">
      <c r="A172" s="53" t="s">
        <v>29</v>
      </c>
      <c r="B172" s="53" t="s">
        <v>30</v>
      </c>
      <c r="M172" s="120"/>
      <c r="N172" s="305"/>
    </row>
    <row r="173" spans="1:14" x14ac:dyDescent="0.25">
      <c r="A173" s="53" t="s">
        <v>199</v>
      </c>
      <c r="B173" s="53" t="s">
        <v>199</v>
      </c>
      <c r="M173" s="120"/>
      <c r="N173" s="305"/>
    </row>
    <row r="174" spans="1:14" x14ac:dyDescent="0.25">
      <c r="A174" s="53" t="s">
        <v>131</v>
      </c>
      <c r="B174" s="53" t="s">
        <v>132</v>
      </c>
      <c r="M174" s="120"/>
      <c r="N174" s="305"/>
    </row>
    <row r="175" spans="1:14" x14ac:dyDescent="0.25">
      <c r="A175" s="53" t="s">
        <v>133</v>
      </c>
      <c r="B175" s="53" t="s">
        <v>134</v>
      </c>
      <c r="M175" s="120"/>
      <c r="N175" s="305"/>
    </row>
    <row r="176" spans="1:14" x14ac:dyDescent="0.25">
      <c r="A176" s="53" t="s">
        <v>135</v>
      </c>
      <c r="B176" s="53" t="s">
        <v>136</v>
      </c>
      <c r="M176" s="120"/>
      <c r="N176" s="305"/>
    </row>
    <row r="177" spans="1:14" x14ac:dyDescent="0.25">
      <c r="A177" s="53" t="s">
        <v>137</v>
      </c>
      <c r="B177" s="53" t="s">
        <v>138</v>
      </c>
      <c r="M177" s="120"/>
      <c r="N177" s="305"/>
    </row>
    <row r="178" spans="1:14" x14ac:dyDescent="0.25">
      <c r="A178" s="53" t="s">
        <v>139</v>
      </c>
      <c r="B178" s="53" t="s">
        <v>140</v>
      </c>
      <c r="M178" s="120"/>
      <c r="N178" s="305"/>
    </row>
    <row r="179" spans="1:14" x14ac:dyDescent="0.25">
      <c r="A179" s="53" t="s">
        <v>141</v>
      </c>
      <c r="B179" s="53" t="s">
        <v>142</v>
      </c>
      <c r="M179" s="120"/>
      <c r="N179" s="305"/>
    </row>
    <row r="180" spans="1:14" x14ac:dyDescent="0.25">
      <c r="M180" s="120"/>
      <c r="N180" s="305"/>
    </row>
    <row r="181" spans="1:14" x14ac:dyDescent="0.25">
      <c r="A181" s="53" t="s">
        <v>186</v>
      </c>
      <c r="M181" s="120"/>
      <c r="N181" s="305"/>
    </row>
    <row r="182" spans="1:14" x14ac:dyDescent="0.25">
      <c r="A182" s="53" t="s">
        <v>29</v>
      </c>
      <c r="B182" s="53" t="s">
        <v>30</v>
      </c>
      <c r="M182" s="120"/>
      <c r="N182" s="305"/>
    </row>
    <row r="183" spans="1:14" x14ac:dyDescent="0.25">
      <c r="A183" s="53" t="s">
        <v>199</v>
      </c>
      <c r="B183" s="53" t="s">
        <v>199</v>
      </c>
      <c r="M183" s="120"/>
      <c r="N183" s="305"/>
    </row>
    <row r="184" spans="1:14" x14ac:dyDescent="0.25">
      <c r="A184" s="53" t="s">
        <v>143</v>
      </c>
      <c r="B184" s="53" t="s">
        <v>144</v>
      </c>
      <c r="M184" s="120"/>
      <c r="N184" s="305"/>
    </row>
    <row r="185" spans="1:14" x14ac:dyDescent="0.25">
      <c r="A185" s="53" t="s">
        <v>145</v>
      </c>
      <c r="B185" s="53" t="s">
        <v>146</v>
      </c>
      <c r="M185" s="120"/>
      <c r="N185" s="305"/>
    </row>
    <row r="186" spans="1:14" x14ac:dyDescent="0.25">
      <c r="A186" s="53" t="s">
        <v>147</v>
      </c>
      <c r="B186" s="53" t="s">
        <v>148</v>
      </c>
      <c r="M186" s="120"/>
      <c r="N186" s="305"/>
    </row>
    <row r="187" spans="1:14" x14ac:dyDescent="0.25">
      <c r="A187" s="53" t="s">
        <v>149</v>
      </c>
      <c r="B187" s="53" t="s">
        <v>150</v>
      </c>
      <c r="M187" s="120"/>
      <c r="N187" s="305"/>
    </row>
    <row r="188" spans="1:14" x14ac:dyDescent="0.25">
      <c r="A188" s="53" t="s">
        <v>151</v>
      </c>
      <c r="B188" s="53" t="s">
        <v>152</v>
      </c>
      <c r="M188" s="120"/>
      <c r="N188" s="305"/>
    </row>
    <row r="189" spans="1:14" x14ac:dyDescent="0.25">
      <c r="A189" s="53" t="s">
        <v>153</v>
      </c>
      <c r="B189" s="53" t="s">
        <v>154</v>
      </c>
      <c r="M189" s="120"/>
      <c r="N189" s="305"/>
    </row>
    <row r="190" spans="1:14" x14ac:dyDescent="0.25">
      <c r="A190" s="53" t="s">
        <v>155</v>
      </c>
      <c r="B190" s="53" t="s">
        <v>156</v>
      </c>
      <c r="M190" s="120"/>
      <c r="N190" s="305"/>
    </row>
    <row r="191" spans="1:14" x14ac:dyDescent="0.25">
      <c r="A191" s="53" t="s">
        <v>157</v>
      </c>
      <c r="B191" s="53" t="s">
        <v>158</v>
      </c>
      <c r="M191" s="120"/>
      <c r="N191" s="305"/>
    </row>
    <row r="192" spans="1:14" x14ac:dyDescent="0.25">
      <c r="A192" s="53" t="s">
        <v>159</v>
      </c>
      <c r="B192" s="53" t="s">
        <v>160</v>
      </c>
      <c r="M192" s="120"/>
      <c r="N192" s="305"/>
    </row>
    <row r="193" spans="1:14" x14ac:dyDescent="0.25">
      <c r="A193" s="53" t="s">
        <v>161</v>
      </c>
      <c r="B193" s="53" t="s">
        <v>162</v>
      </c>
      <c r="M193" s="120"/>
      <c r="N193" s="305"/>
    </row>
    <row r="194" spans="1:14" x14ac:dyDescent="0.25">
      <c r="A194" s="53" t="s">
        <v>163</v>
      </c>
      <c r="B194" s="53" t="s">
        <v>164</v>
      </c>
      <c r="M194" s="120"/>
      <c r="N194" s="305"/>
    </row>
    <row r="195" spans="1:14" x14ac:dyDescent="0.25">
      <c r="M195" s="120"/>
      <c r="N195" s="305"/>
    </row>
    <row r="196" spans="1:14" x14ac:dyDescent="0.25">
      <c r="A196" s="53" t="s">
        <v>202</v>
      </c>
      <c r="C196" s="53" t="s">
        <v>202</v>
      </c>
      <c r="M196" s="120"/>
      <c r="N196" s="305"/>
    </row>
    <row r="197" spans="1:14" x14ac:dyDescent="0.25">
      <c r="A197" s="53" t="s">
        <v>534</v>
      </c>
      <c r="C197" s="53" t="s">
        <v>262</v>
      </c>
      <c r="F197" s="53" t="s">
        <v>208</v>
      </c>
      <c r="M197" s="120"/>
      <c r="N197" s="305"/>
    </row>
    <row r="198" spans="1:14" x14ac:dyDescent="0.25">
      <c r="A198" s="53" t="s">
        <v>536</v>
      </c>
      <c r="C198" s="53" t="s">
        <v>263</v>
      </c>
      <c r="F198" s="53" t="s">
        <v>286</v>
      </c>
      <c r="M198" s="120"/>
      <c r="N198" s="305"/>
    </row>
    <row r="199" spans="1:14" x14ac:dyDescent="0.25">
      <c r="A199" s="53" t="s">
        <v>199</v>
      </c>
      <c r="C199" s="53" t="s">
        <v>199</v>
      </c>
      <c r="E199" s="6"/>
      <c r="F199" s="53" t="s">
        <v>275</v>
      </c>
      <c r="M199" s="120"/>
      <c r="N199" s="305"/>
    </row>
    <row r="200" spans="1:14" x14ac:dyDescent="0.25">
      <c r="A200" s="53" t="s">
        <v>535</v>
      </c>
      <c r="C200" s="53" t="s">
        <v>264</v>
      </c>
      <c r="F200" s="53" t="s">
        <v>199</v>
      </c>
      <c r="M200" s="120"/>
      <c r="N200" s="305"/>
    </row>
    <row r="201" spans="1:14" x14ac:dyDescent="0.25">
      <c r="A201" s="53" t="s">
        <v>269</v>
      </c>
      <c r="C201" s="53" t="s">
        <v>265</v>
      </c>
      <c r="F201" s="6" t="s">
        <v>272</v>
      </c>
      <c r="M201" s="120"/>
      <c r="N201" s="305"/>
    </row>
    <row r="202" spans="1:14" x14ac:dyDescent="0.25">
      <c r="C202" s="53" t="s">
        <v>266</v>
      </c>
      <c r="F202" s="53" t="s">
        <v>273</v>
      </c>
      <c r="M202" s="120"/>
      <c r="N202" s="305"/>
    </row>
    <row r="203" spans="1:14" x14ac:dyDescent="0.25">
      <c r="C203" s="53" t="s">
        <v>267</v>
      </c>
      <c r="F203" s="53" t="s">
        <v>274</v>
      </c>
      <c r="M203" s="120"/>
      <c r="N203" s="305"/>
    </row>
    <row r="204" spans="1:14" x14ac:dyDescent="0.25">
      <c r="C204" s="53" t="s">
        <v>268</v>
      </c>
      <c r="F204" s="53" t="s">
        <v>276</v>
      </c>
      <c r="M204" s="120"/>
      <c r="N204" s="305"/>
    </row>
    <row r="205" spans="1:14" x14ac:dyDescent="0.25">
      <c r="C205" s="53" t="s">
        <v>234</v>
      </c>
      <c r="F205" s="53" t="s">
        <v>277</v>
      </c>
      <c r="M205" s="120"/>
      <c r="N205" s="305"/>
    </row>
    <row r="206" spans="1:14" x14ac:dyDescent="0.25">
      <c r="M206" s="120"/>
      <c r="N206" s="305"/>
    </row>
    <row r="207" spans="1:14" x14ac:dyDescent="0.25">
      <c r="A207" s="53" t="s">
        <v>290</v>
      </c>
      <c r="M207" s="120"/>
      <c r="N207" s="305"/>
    </row>
    <row r="208" spans="1:14" x14ac:dyDescent="0.25">
      <c r="A208" s="53" t="s">
        <v>291</v>
      </c>
      <c r="M208" s="120"/>
      <c r="N208" s="305"/>
    </row>
    <row r="209" spans="1:14" x14ac:dyDescent="0.25">
      <c r="A209" s="53" t="s">
        <v>293</v>
      </c>
      <c r="B209" s="53" t="s">
        <v>292</v>
      </c>
      <c r="C209" s="53" t="s">
        <v>289</v>
      </c>
      <c r="D209" s="334" t="s">
        <v>656</v>
      </c>
      <c r="M209" s="120"/>
      <c r="N209" s="305"/>
    </row>
    <row r="210" spans="1:14" x14ac:dyDescent="0.25">
      <c r="A210" s="53" t="s">
        <v>199</v>
      </c>
      <c r="B210" s="53" t="s">
        <v>199</v>
      </c>
      <c r="C210" s="53" t="s">
        <v>199</v>
      </c>
      <c r="D210" s="334" t="s">
        <v>199</v>
      </c>
      <c r="M210" s="120"/>
      <c r="N210" s="305"/>
    </row>
    <row r="211" spans="1:14" x14ac:dyDescent="0.25">
      <c r="A211" s="53" t="s">
        <v>285</v>
      </c>
      <c r="B211" s="53" t="s">
        <v>294</v>
      </c>
      <c r="C211" s="53" t="s">
        <v>285</v>
      </c>
      <c r="D211" s="334" t="s">
        <v>285</v>
      </c>
      <c r="M211" s="120"/>
      <c r="N211" s="305"/>
    </row>
    <row r="212" spans="1:14" x14ac:dyDescent="0.25">
      <c r="A212" s="53" t="s">
        <v>288</v>
      </c>
      <c r="B212" s="53" t="s">
        <v>295</v>
      </c>
      <c r="C212" s="53" t="s">
        <v>287</v>
      </c>
      <c r="D212" s="334" t="s">
        <v>287</v>
      </c>
      <c r="M212" s="120"/>
      <c r="N212" s="305"/>
    </row>
    <row r="213" spans="1:14" x14ac:dyDescent="0.25">
      <c r="A213" s="267" t="s">
        <v>600</v>
      </c>
      <c r="B213" s="53" t="s">
        <v>673</v>
      </c>
      <c r="C213" s="267" t="s">
        <v>600</v>
      </c>
      <c r="D213" s="334"/>
      <c r="M213" s="120"/>
      <c r="N213" s="305"/>
    </row>
    <row r="214" spans="1:14" x14ac:dyDescent="0.25">
      <c r="B214" s="267" t="s">
        <v>600</v>
      </c>
      <c r="D214" s="334"/>
      <c r="M214" s="120"/>
      <c r="N214" s="305"/>
    </row>
    <row r="215" spans="1:14" x14ac:dyDescent="0.25">
      <c r="A215" s="334"/>
      <c r="B215" s="334" t="s">
        <v>674</v>
      </c>
      <c r="C215" s="334"/>
      <c r="D215" s="334"/>
      <c r="M215" s="120"/>
      <c r="N215" s="305"/>
    </row>
    <row r="216" spans="1:14" x14ac:dyDescent="0.25">
      <c r="M216" s="120"/>
      <c r="N216" s="305"/>
    </row>
    <row r="217" spans="1:14" x14ac:dyDescent="0.25">
      <c r="A217" s="53" t="s">
        <v>396</v>
      </c>
      <c r="M217" s="120"/>
      <c r="N217" s="305"/>
    </row>
    <row r="218" spans="1:14" x14ac:dyDescent="0.25">
      <c r="A218" s="53" t="s">
        <v>397</v>
      </c>
      <c r="M218" s="120"/>
      <c r="N218" s="305"/>
    </row>
    <row r="219" spans="1:14" x14ac:dyDescent="0.25">
      <c r="A219" s="53" t="s">
        <v>401</v>
      </c>
      <c r="M219" s="120"/>
      <c r="N219" s="305"/>
    </row>
    <row r="220" spans="1:14" x14ac:dyDescent="0.25">
      <c r="A220" s="53" t="s">
        <v>199</v>
      </c>
      <c r="M220" s="120"/>
      <c r="N220" s="305"/>
    </row>
    <row r="221" spans="1:14" x14ac:dyDescent="0.25">
      <c r="A221" s="53" t="s">
        <v>395</v>
      </c>
      <c r="M221" s="120"/>
      <c r="N221" s="305"/>
    </row>
    <row r="222" spans="1:14" x14ac:dyDescent="0.25">
      <c r="A222" s="53" t="s">
        <v>398</v>
      </c>
      <c r="M222" s="120"/>
      <c r="N222" s="305"/>
    </row>
    <row r="223" spans="1:14" x14ac:dyDescent="0.25">
      <c r="A223" s="53" t="s">
        <v>399</v>
      </c>
      <c r="M223" s="120"/>
      <c r="N223" s="305"/>
    </row>
    <row r="224" spans="1:14" x14ac:dyDescent="0.25">
      <c r="A224" s="53" t="s">
        <v>400</v>
      </c>
      <c r="M224" s="120"/>
      <c r="N224" s="305"/>
    </row>
    <row r="225" spans="1:14" x14ac:dyDescent="0.25">
      <c r="M225" s="120"/>
      <c r="N225" s="305"/>
    </row>
    <row r="226" spans="1:14" x14ac:dyDescent="0.25">
      <c r="M226" s="120"/>
      <c r="N226" s="305"/>
    </row>
    <row r="227" spans="1:14" x14ac:dyDescent="0.25">
      <c r="M227" s="120"/>
      <c r="N227" s="305"/>
    </row>
    <row r="228" spans="1:14" x14ac:dyDescent="0.25">
      <c r="A228" s="53" t="s">
        <v>407</v>
      </c>
      <c r="M228" s="120"/>
      <c r="N228" s="305"/>
    </row>
    <row r="229" spans="1:14" x14ac:dyDescent="0.25">
      <c r="A229" s="53" t="s">
        <v>406</v>
      </c>
      <c r="M229" s="120"/>
      <c r="N229" s="305"/>
    </row>
    <row r="230" spans="1:14" x14ac:dyDescent="0.25">
      <c r="A230" s="53" t="s">
        <v>405</v>
      </c>
      <c r="M230" s="120"/>
      <c r="N230" s="305"/>
    </row>
    <row r="231" spans="1:14" x14ac:dyDescent="0.25">
      <c r="A231" s="53" t="s">
        <v>199</v>
      </c>
      <c r="M231" s="120"/>
      <c r="N231" s="305"/>
    </row>
    <row r="232" spans="1:14" x14ac:dyDescent="0.25">
      <c r="A232" s="53">
        <v>1</v>
      </c>
      <c r="M232" s="120"/>
      <c r="N232" s="305"/>
    </row>
    <row r="233" spans="1:14" x14ac:dyDescent="0.25">
      <c r="A233" s="53">
        <v>2</v>
      </c>
      <c r="M233" s="120"/>
      <c r="N233" s="305"/>
    </row>
    <row r="234" spans="1:14" x14ac:dyDescent="0.25">
      <c r="A234" s="53">
        <v>3</v>
      </c>
      <c r="M234" s="120"/>
      <c r="N234" s="305"/>
    </row>
    <row r="235" spans="1:14" x14ac:dyDescent="0.25">
      <c r="A235" s="53">
        <v>4</v>
      </c>
      <c r="M235" s="120"/>
      <c r="N235" s="305"/>
    </row>
    <row r="236" spans="1:14" x14ac:dyDescent="0.25">
      <c r="A236" s="53">
        <v>5</v>
      </c>
      <c r="M236" s="120"/>
      <c r="N236" s="305"/>
    </row>
    <row r="237" spans="1:14" x14ac:dyDescent="0.25">
      <c r="A237" s="53">
        <v>6</v>
      </c>
      <c r="M237" s="120"/>
      <c r="N237" s="305"/>
    </row>
    <row r="238" spans="1:14" x14ac:dyDescent="0.25">
      <c r="A238" s="53">
        <v>7</v>
      </c>
      <c r="M238" s="120"/>
      <c r="N238" s="305"/>
    </row>
    <row r="239" spans="1:14" x14ac:dyDescent="0.25">
      <c r="A239" s="53" t="s">
        <v>408</v>
      </c>
      <c r="M239" s="120"/>
      <c r="N239" s="305"/>
    </row>
    <row r="240" spans="1:14" x14ac:dyDescent="0.25">
      <c r="M240" s="120"/>
      <c r="N240" s="305"/>
    </row>
    <row r="241" spans="1:13" x14ac:dyDescent="0.25">
      <c r="A241" s="120"/>
      <c r="B241" s="120"/>
      <c r="C241" s="120"/>
      <c r="D241" s="120"/>
      <c r="E241" s="120"/>
      <c r="G241" s="120"/>
      <c r="H241" s="120"/>
      <c r="I241" s="120"/>
      <c r="J241" s="120"/>
      <c r="K241" s="120"/>
      <c r="L241" s="120"/>
      <c r="M241" s="120"/>
    </row>
    <row r="242" spans="1:13" x14ac:dyDescent="0.25">
      <c r="F242" s="120"/>
    </row>
  </sheetData>
  <dataValidations disablePrompts="1" count="3">
    <dataValidation type="list" allowBlank="1" showInputMessage="1" showErrorMessage="1" sqref="A17">
      <formula1>DV_OccGroup</formula1>
    </dataValidation>
    <dataValidation type="list" allowBlank="1" showInputMessage="1" showErrorMessage="1" sqref="A50">
      <formula1>INDIRECT(A55)</formula1>
    </dataValidation>
    <dataValidation type="list" allowBlank="1" showInputMessage="1" showErrorMessage="1" sqref="A18:A19">
      <formula1>$A$22:$A$36</formula1>
    </dataValidation>
  </dataValidations>
  <pageMargins left="0.7" right="0.7" top="0.75" bottom="0.75" header="0.3" footer="0.3"/>
  <pageSetup orientation="portrait" horizontalDpi="4294967293" verticalDpi="4294967293" r:id="rId1"/>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9" tint="0.59999389629810485"/>
  </sheetPr>
  <dimension ref="A1:P91"/>
  <sheetViews>
    <sheetView showGridLines="0" tabSelected="1" zoomScale="120" zoomScaleNormal="120" workbookViewId="0">
      <selection activeCell="O2" sqref="O2"/>
    </sheetView>
  </sheetViews>
  <sheetFormatPr defaultColWidth="9.28515625" defaultRowHeight="16.5" customHeight="1" outlineLevelRow="1" x14ac:dyDescent="0.25"/>
  <cols>
    <col min="1" max="1" width="9" style="23" customWidth="1"/>
    <col min="2" max="2" width="15.7109375" style="2" customWidth="1"/>
    <col min="3" max="3" width="15.7109375" style="3" customWidth="1"/>
    <col min="4" max="4" width="15.7109375" style="2" customWidth="1"/>
    <col min="5" max="5" width="8.7109375" style="2" customWidth="1"/>
    <col min="6" max="6" width="12.28515625" style="2" customWidth="1"/>
    <col min="7" max="7" width="11.5703125" style="2" customWidth="1"/>
    <col min="8" max="8" width="12.42578125" style="2" customWidth="1"/>
    <col min="9" max="9" width="12.7109375" style="2" customWidth="1"/>
    <col min="10" max="10" width="18.7109375" style="2" customWidth="1"/>
    <col min="11" max="11" width="19.28515625" style="6" customWidth="1"/>
    <col min="12" max="12" width="18.7109375" style="6" customWidth="1"/>
    <col min="13" max="13" width="1.7109375" style="6" customWidth="1"/>
    <col min="14" max="14" width="2.7109375" style="2" customWidth="1"/>
    <col min="15" max="15" width="60.7109375" style="2" customWidth="1"/>
    <col min="16" max="16" width="9.140625" style="301" customWidth="1"/>
    <col min="17" max="16384" width="9.28515625" style="2"/>
  </cols>
  <sheetData>
    <row r="1" spans="1:16" ht="19.2" x14ac:dyDescent="0.45">
      <c r="A1" s="1" t="str">
        <f>'Read Me First'!A1</f>
        <v xml:space="preserve">ONTARIO BUILDING CODE DATA MATRIX                                         </v>
      </c>
      <c r="D1" s="4"/>
      <c r="E1" s="5"/>
      <c r="F1" s="5"/>
      <c r="G1" s="5"/>
      <c r="H1" s="5"/>
      <c r="J1" s="173"/>
      <c r="L1" s="287" t="str">
        <f>'Read Me First'!D1</f>
        <v>Issued: 2025 01 01</v>
      </c>
      <c r="M1" s="83"/>
      <c r="N1" s="176"/>
      <c r="O1" s="303" t="s">
        <v>618</v>
      </c>
      <c r="P1" s="337"/>
    </row>
    <row r="2" spans="1:16" ht="17.399999999999999" x14ac:dyDescent="0.25">
      <c r="A2" s="82" t="s">
        <v>187</v>
      </c>
      <c r="B2" s="8"/>
      <c r="C2" s="9"/>
      <c r="D2" s="10"/>
      <c r="E2" s="10"/>
      <c r="F2" s="13"/>
      <c r="G2" s="13"/>
      <c r="H2" s="13"/>
      <c r="I2" s="7"/>
      <c r="J2" s="172"/>
      <c r="K2" s="10"/>
      <c r="L2" s="9" t="s">
        <v>464</v>
      </c>
      <c r="M2" s="25"/>
      <c r="N2" s="176"/>
      <c r="O2" s="304"/>
    </row>
    <row r="3" spans="1:16" ht="24" customHeight="1" outlineLevel="1" x14ac:dyDescent="0.25">
      <c r="A3" s="7"/>
      <c r="B3" s="12" t="s">
        <v>188</v>
      </c>
      <c r="C3" s="391"/>
      <c r="D3" s="391"/>
      <c r="E3" s="391"/>
      <c r="F3" s="391"/>
      <c r="G3" s="391"/>
      <c r="H3" s="391"/>
      <c r="I3" s="391"/>
      <c r="J3" s="8"/>
      <c r="K3" s="388"/>
      <c r="L3" s="388"/>
      <c r="M3" s="35"/>
      <c r="N3" s="176"/>
      <c r="O3" s="304"/>
    </row>
    <row r="4" spans="1:16" ht="24" customHeight="1" outlineLevel="1" x14ac:dyDescent="0.25">
      <c r="B4" s="15" t="s">
        <v>453</v>
      </c>
      <c r="C4" s="392"/>
      <c r="D4" s="392"/>
      <c r="E4" s="392"/>
      <c r="F4" s="392"/>
      <c r="G4" s="392"/>
      <c r="H4" s="392"/>
      <c r="I4" s="392"/>
      <c r="K4" s="389"/>
      <c r="L4" s="389"/>
      <c r="M4" s="35"/>
      <c r="N4" s="176"/>
      <c r="O4" s="304"/>
    </row>
    <row r="5" spans="1:16" ht="24" customHeight="1" outlineLevel="1" x14ac:dyDescent="0.25">
      <c r="B5" s="15" t="s">
        <v>454</v>
      </c>
      <c r="C5" s="392"/>
      <c r="D5" s="392"/>
      <c r="E5" s="392"/>
      <c r="F5" s="392"/>
      <c r="G5" s="392"/>
      <c r="H5" s="392"/>
      <c r="I5" s="392"/>
      <c r="K5" s="389"/>
      <c r="L5" s="389"/>
      <c r="M5" s="35"/>
      <c r="N5" s="177"/>
      <c r="O5" s="304"/>
    </row>
    <row r="6" spans="1:16" ht="24" customHeight="1" outlineLevel="1" x14ac:dyDescent="0.25">
      <c r="B6" s="15" t="s">
        <v>189</v>
      </c>
      <c r="C6" s="392"/>
      <c r="D6" s="392"/>
      <c r="E6" s="392"/>
      <c r="F6" s="392"/>
      <c r="G6" s="392"/>
      <c r="H6" s="392"/>
      <c r="I6" s="392"/>
      <c r="K6" s="389"/>
      <c r="L6" s="389"/>
      <c r="M6" s="35"/>
      <c r="N6" s="177"/>
      <c r="O6" s="304"/>
    </row>
    <row r="7" spans="1:16" ht="24" customHeight="1" outlineLevel="1" x14ac:dyDescent="0.25">
      <c r="B7" s="15" t="s">
        <v>497</v>
      </c>
      <c r="C7" s="392"/>
      <c r="D7" s="392"/>
      <c r="E7" s="392"/>
      <c r="F7" s="392"/>
      <c r="G7" s="392"/>
      <c r="H7" s="392"/>
      <c r="I7" s="392"/>
      <c r="K7" s="389"/>
      <c r="L7" s="389"/>
      <c r="M7" s="35"/>
      <c r="N7" s="177"/>
      <c r="O7" s="304"/>
    </row>
    <row r="8" spans="1:16" ht="24" customHeight="1" outlineLevel="1" x14ac:dyDescent="0.25">
      <c r="B8" s="15" t="s">
        <v>537</v>
      </c>
      <c r="C8" s="392"/>
      <c r="D8" s="392"/>
      <c r="E8" s="392"/>
      <c r="F8" s="392"/>
      <c r="G8" s="392"/>
      <c r="H8" s="392"/>
      <c r="I8" s="392"/>
      <c r="K8" s="389"/>
      <c r="L8" s="389"/>
      <c r="M8" s="35"/>
      <c r="N8" s="177"/>
      <c r="O8" s="304"/>
    </row>
    <row r="9" spans="1:16" ht="24" customHeight="1" outlineLevel="1" x14ac:dyDescent="0.25">
      <c r="B9" s="16" t="s">
        <v>190</v>
      </c>
      <c r="C9" s="393"/>
      <c r="D9" s="393"/>
      <c r="E9" s="393"/>
      <c r="F9" s="393"/>
      <c r="G9" s="393"/>
      <c r="H9" s="393"/>
      <c r="I9" s="393"/>
      <c r="J9" s="19" t="s">
        <v>191</v>
      </c>
      <c r="K9" s="390"/>
      <c r="L9" s="390"/>
      <c r="M9" s="35"/>
      <c r="N9" s="177"/>
      <c r="O9" s="304"/>
    </row>
    <row r="10" spans="1:16" ht="15" x14ac:dyDescent="0.35">
      <c r="A10" s="135">
        <v>3</v>
      </c>
      <c r="B10" s="8" t="s">
        <v>437</v>
      </c>
      <c r="C10" s="9"/>
      <c r="D10" s="394" t="s">
        <v>438</v>
      </c>
      <c r="E10" s="394"/>
      <c r="F10" s="285"/>
      <c r="G10" s="285"/>
      <c r="H10" s="285"/>
      <c r="I10" s="9" t="s">
        <v>623</v>
      </c>
      <c r="J10" s="377" t="s">
        <v>681</v>
      </c>
      <c r="K10" s="13"/>
      <c r="L10" s="375"/>
      <c r="M10" s="106"/>
      <c r="N10" s="177"/>
      <c r="O10" s="304"/>
      <c r="P10" s="338"/>
    </row>
    <row r="11" spans="1:16" ht="15" x14ac:dyDescent="0.35">
      <c r="A11" s="286"/>
      <c r="B11" s="19"/>
      <c r="C11" s="376"/>
      <c r="D11" s="451" t="s">
        <v>199</v>
      </c>
      <c r="E11" s="452" t="str">
        <f>IF(D11="-","&lt; Select YES or NO to indicate if the project was done under the 2012 OBC",IF(D11="YES","This design was substantially complete prior to January 1, 2025 under the 2012 Ontario Building Code.",IF(D11="NO","This design was NOT substantially complete prior to January 1, 2025 under the 2012 Ontario Building Code.")))</f>
        <v>&lt; Select YES or NO to indicate if the project was done under the 2012 OBC</v>
      </c>
      <c r="F11" s="380"/>
      <c r="G11" s="380"/>
      <c r="H11" s="380"/>
      <c r="I11" s="380"/>
      <c r="J11" s="378"/>
      <c r="K11" s="378"/>
      <c r="L11" s="22"/>
      <c r="M11" s="106"/>
      <c r="N11" s="177"/>
      <c r="O11" s="304"/>
      <c r="P11" s="338"/>
    </row>
    <row r="12" spans="1:16" ht="15" x14ac:dyDescent="0.25">
      <c r="A12" s="135">
        <v>3.01</v>
      </c>
      <c r="B12" s="8" t="s">
        <v>192</v>
      </c>
      <c r="C12" s="9"/>
      <c r="D12" s="395" t="s">
        <v>199</v>
      </c>
      <c r="E12" s="395"/>
      <c r="F12" s="395"/>
      <c r="G12" s="395"/>
      <c r="H12" s="395"/>
      <c r="I12" s="395"/>
      <c r="J12" s="160" t="str">
        <f>IF(D12="-","[Provide further description below.]","")</f>
        <v>[Provide further description below.]</v>
      </c>
      <c r="K12" s="10"/>
      <c r="L12" s="258" t="s">
        <v>742</v>
      </c>
      <c r="M12" s="25"/>
      <c r="N12" s="177"/>
      <c r="O12" s="304"/>
    </row>
    <row r="13" spans="1:16" ht="15" outlineLevel="1" x14ac:dyDescent="0.25">
      <c r="A13" s="18"/>
      <c r="B13" s="19"/>
      <c r="C13" s="20"/>
      <c r="D13" s="396"/>
      <c r="E13" s="396"/>
      <c r="F13" s="396"/>
      <c r="G13" s="396"/>
      <c r="H13" s="396"/>
      <c r="I13" s="396"/>
      <c r="J13" s="396"/>
      <c r="K13" s="396"/>
      <c r="L13" s="22"/>
      <c r="M13" s="25"/>
      <c r="N13" s="177"/>
      <c r="O13" s="304"/>
    </row>
    <row r="14" spans="1:16" ht="24" customHeight="1" x14ac:dyDescent="0.25">
      <c r="A14" s="135">
        <v>3.02</v>
      </c>
      <c r="B14" s="400" t="s">
        <v>476</v>
      </c>
      <c r="C14" s="400"/>
      <c r="D14" s="112" t="s">
        <v>210</v>
      </c>
      <c r="E14" s="13"/>
      <c r="F14" s="13"/>
      <c r="G14" s="13"/>
      <c r="H14" s="13"/>
      <c r="I14" s="8"/>
      <c r="J14" s="13" t="s">
        <v>296</v>
      </c>
      <c r="K14" s="13"/>
      <c r="L14" s="258" t="s">
        <v>743</v>
      </c>
      <c r="M14" s="25"/>
      <c r="N14" s="177"/>
      <c r="O14" s="304"/>
    </row>
    <row r="15" spans="1:16" ht="15" x14ac:dyDescent="0.25">
      <c r="D15" s="63" t="s">
        <v>199</v>
      </c>
      <c r="E15" s="15" t="str">
        <f>IFERROR(VLOOKUP(D15,Tbl_MajorOcc3[],2,FALSE),"Select occupany group/division from in-cell drop-down list to the left.")</f>
        <v>-</v>
      </c>
      <c r="F15" s="15"/>
      <c r="G15" s="15"/>
      <c r="H15" s="15"/>
      <c r="I15" s="15"/>
      <c r="J15" s="392"/>
      <c r="K15" s="392"/>
      <c r="L15" s="25"/>
      <c r="M15" s="25"/>
      <c r="N15" s="177"/>
      <c r="O15" s="304"/>
    </row>
    <row r="16" spans="1:16" ht="15" x14ac:dyDescent="0.25">
      <c r="A16" s="26"/>
      <c r="D16" s="63" t="s">
        <v>199</v>
      </c>
      <c r="E16" s="15" t="str">
        <f>IFERROR(VLOOKUP(D16,Tbl_MajorOcc3[],2,FALSE),"Select occupany group/division from in-cell drop-down list to the left.")</f>
        <v>-</v>
      </c>
      <c r="F16" s="15"/>
      <c r="G16" s="15"/>
      <c r="H16" s="15"/>
      <c r="I16" s="15"/>
      <c r="J16" s="392"/>
      <c r="K16" s="392"/>
      <c r="L16" s="25"/>
      <c r="M16" s="25"/>
      <c r="N16" s="177"/>
      <c r="O16" s="304"/>
    </row>
    <row r="17" spans="1:15" ht="15" x14ac:dyDescent="0.25">
      <c r="A17" s="26"/>
      <c r="D17" s="63" t="s">
        <v>199</v>
      </c>
      <c r="E17" s="15" t="str">
        <f>IFERROR(VLOOKUP(D17,Tbl_MajorOcc3[],2,FALSE),"Select occupany group/division from in-cell drop-down list to the left.")</f>
        <v>-</v>
      </c>
      <c r="F17" s="15"/>
      <c r="G17" s="15"/>
      <c r="H17" s="15"/>
      <c r="I17" s="15"/>
      <c r="J17" s="392"/>
      <c r="K17" s="392"/>
      <c r="L17" s="25"/>
      <c r="M17" s="25"/>
      <c r="N17" s="177"/>
      <c r="O17" s="304"/>
    </row>
    <row r="18" spans="1:15" ht="15" x14ac:dyDescent="0.25">
      <c r="A18" s="26"/>
      <c r="D18" s="63" t="s">
        <v>199</v>
      </c>
      <c r="E18" s="15" t="str">
        <f>IFERROR(VLOOKUP(D18,Tbl_MajorOcc3[],2,FALSE),"Select occupany group/division from in-cell drop-down list to the left.")</f>
        <v>-</v>
      </c>
      <c r="F18" s="15"/>
      <c r="G18" s="15"/>
      <c r="H18" s="15"/>
      <c r="I18" s="15"/>
      <c r="J18" s="392"/>
      <c r="K18" s="392"/>
      <c r="L18" s="25"/>
      <c r="M18" s="25"/>
      <c r="N18" s="177"/>
      <c r="O18" s="304"/>
    </row>
    <row r="19" spans="1:15" ht="15" x14ac:dyDescent="0.25">
      <c r="A19" s="26"/>
      <c r="D19" s="63" t="s">
        <v>199</v>
      </c>
      <c r="E19" s="15" t="str">
        <f>IFERROR(VLOOKUP(D19,Tbl_MajorOcc3[],2,FALSE),"Select occupany group/division from in-cell drop-down list to the left.")</f>
        <v>-</v>
      </c>
      <c r="F19" s="15"/>
      <c r="G19" s="15"/>
      <c r="H19" s="15"/>
      <c r="I19" s="15"/>
      <c r="J19" s="392"/>
      <c r="K19" s="392"/>
      <c r="L19" s="25"/>
      <c r="M19" s="25"/>
      <c r="N19" s="177"/>
      <c r="O19" s="304"/>
    </row>
    <row r="20" spans="1:15" ht="24" customHeight="1" x14ac:dyDescent="0.25">
      <c r="A20" s="135">
        <v>3.03</v>
      </c>
      <c r="B20" s="400" t="s">
        <v>200</v>
      </c>
      <c r="C20" s="400"/>
      <c r="D20" s="67" t="s">
        <v>199</v>
      </c>
      <c r="E20" s="159" t="str">
        <f>IF(OR(D$18="Yes",D$18="-"),"[If Yes, provide explanation below; add lines as necessary]"," ")</f>
        <v>[If Yes, provide explanation below; add lines as necessary]</v>
      </c>
      <c r="F20" s="159"/>
      <c r="G20" s="159"/>
      <c r="H20" s="159"/>
      <c r="I20" s="8"/>
      <c r="J20" s="8"/>
      <c r="K20" s="13"/>
      <c r="L20" s="252" t="s">
        <v>237</v>
      </c>
      <c r="M20" s="25"/>
      <c r="N20" s="177"/>
      <c r="O20" s="304"/>
    </row>
    <row r="21" spans="1:15" ht="15" outlineLevel="1" x14ac:dyDescent="0.25">
      <c r="A21" s="18"/>
      <c r="B21" s="19"/>
      <c r="C21" s="20"/>
      <c r="D21" s="405"/>
      <c r="E21" s="405"/>
      <c r="F21" s="405"/>
      <c r="G21" s="405"/>
      <c r="H21" s="405"/>
      <c r="I21" s="405"/>
      <c r="J21" s="405"/>
      <c r="K21" s="405"/>
      <c r="L21" s="22"/>
      <c r="M21" s="25"/>
      <c r="N21" s="177"/>
      <c r="O21" s="304"/>
    </row>
    <row r="22" spans="1:15" ht="15" x14ac:dyDescent="0.25">
      <c r="A22" s="135">
        <v>3.04</v>
      </c>
      <c r="B22" s="8" t="s">
        <v>193</v>
      </c>
      <c r="C22" s="9"/>
      <c r="D22" s="8" t="s">
        <v>198</v>
      </c>
      <c r="E22" s="8"/>
      <c r="F22" s="8"/>
      <c r="G22" s="8"/>
      <c r="H22" s="8"/>
      <c r="I22" s="317" t="s">
        <v>194</v>
      </c>
      <c r="J22" s="321" t="s">
        <v>195</v>
      </c>
      <c r="K22" s="29" t="s">
        <v>196</v>
      </c>
      <c r="L22" s="11" t="s">
        <v>236</v>
      </c>
      <c r="M22" s="25"/>
      <c r="N22" s="177"/>
      <c r="O22" s="304"/>
    </row>
    <row r="23" spans="1:15" ht="15" x14ac:dyDescent="0.25">
      <c r="D23" s="392"/>
      <c r="E23" s="392"/>
      <c r="F23" s="392"/>
      <c r="G23" s="392"/>
      <c r="H23" s="275"/>
      <c r="I23" s="68"/>
      <c r="J23" s="68"/>
      <c r="K23" s="199">
        <f>ROUND(SUM(I23:J23),1)</f>
        <v>0</v>
      </c>
      <c r="L23" s="25"/>
      <c r="M23" s="25"/>
      <c r="N23" s="177"/>
      <c r="O23" s="304"/>
    </row>
    <row r="24" spans="1:15" ht="15" x14ac:dyDescent="0.25">
      <c r="D24" s="392"/>
      <c r="E24" s="392"/>
      <c r="F24" s="392"/>
      <c r="G24" s="392"/>
      <c r="H24" s="275"/>
      <c r="I24" s="68"/>
      <c r="J24" s="68"/>
      <c r="K24" s="199">
        <f>ROUND(SUM(I24:J24),1)</f>
        <v>0</v>
      </c>
      <c r="L24" s="25"/>
      <c r="M24" s="25"/>
      <c r="N24" s="177"/>
      <c r="O24" s="304"/>
    </row>
    <row r="25" spans="1:15" ht="15.6" thickBot="1" x14ac:dyDescent="0.3">
      <c r="D25" s="392"/>
      <c r="E25" s="392"/>
      <c r="F25" s="392"/>
      <c r="G25" s="392"/>
      <c r="H25" s="275"/>
      <c r="I25" s="362"/>
      <c r="J25" s="362"/>
      <c r="K25" s="363">
        <f>ROUND(SUM(I25:J25),1)</f>
        <v>0</v>
      </c>
      <c r="L25" s="25"/>
      <c r="M25" s="25"/>
      <c r="N25" s="177"/>
      <c r="O25" s="304"/>
    </row>
    <row r="26" spans="1:15" ht="15.6" thickTop="1" x14ac:dyDescent="0.25">
      <c r="A26" s="18"/>
      <c r="B26" s="19"/>
      <c r="C26" s="20"/>
      <c r="D26" s="19" t="s">
        <v>196</v>
      </c>
      <c r="E26" s="19"/>
      <c r="F26" s="19"/>
      <c r="G26" s="19"/>
      <c r="H26" s="19"/>
      <c r="I26" s="364">
        <f>ROUND(SUM(I23:I25),1)</f>
        <v>0</v>
      </c>
      <c r="J26" s="364">
        <f>ROUND(SUM(J23:J25),1)</f>
        <v>0</v>
      </c>
      <c r="K26" s="364">
        <f>ROUND(SUM(K23:K25),1)</f>
        <v>0</v>
      </c>
      <c r="L26" s="22"/>
      <c r="M26" s="25"/>
      <c r="N26" s="177"/>
      <c r="O26" s="304"/>
    </row>
    <row r="27" spans="1:15" ht="15" x14ac:dyDescent="0.25">
      <c r="A27" s="135">
        <v>3.05</v>
      </c>
      <c r="B27" s="8" t="s">
        <v>197</v>
      </c>
      <c r="C27" s="9"/>
      <c r="D27" s="12" t="s">
        <v>198</v>
      </c>
      <c r="E27" s="12"/>
      <c r="F27" s="12"/>
      <c r="G27" s="12"/>
      <c r="H27" s="12"/>
      <c r="I27" s="318" t="s">
        <v>194</v>
      </c>
      <c r="J27" s="320" t="s">
        <v>195</v>
      </c>
      <c r="K27" s="30" t="s">
        <v>196</v>
      </c>
      <c r="L27" s="11" t="s">
        <v>236</v>
      </c>
      <c r="M27" s="25"/>
      <c r="N27" s="177"/>
      <c r="O27" s="304"/>
    </row>
    <row r="28" spans="1:15" ht="15" x14ac:dyDescent="0.25">
      <c r="D28" s="392"/>
      <c r="E28" s="392"/>
      <c r="F28" s="392"/>
      <c r="G28" s="392"/>
      <c r="H28" s="275"/>
      <c r="I28" s="68"/>
      <c r="J28" s="68"/>
      <c r="K28" s="199">
        <f>ROUND(SUM(I28:J28),1)</f>
        <v>0</v>
      </c>
      <c r="L28" s="25"/>
      <c r="M28" s="25"/>
      <c r="N28" s="177"/>
      <c r="O28" s="304"/>
    </row>
    <row r="29" spans="1:15" ht="15" x14ac:dyDescent="0.25">
      <c r="D29" s="392"/>
      <c r="E29" s="392"/>
      <c r="F29" s="392"/>
      <c r="G29" s="392"/>
      <c r="H29" s="275"/>
      <c r="I29" s="68"/>
      <c r="J29" s="68"/>
      <c r="K29" s="199">
        <f>ROUND(SUM(I29:J29),1)</f>
        <v>0</v>
      </c>
      <c r="L29" s="25"/>
      <c r="M29" s="25"/>
      <c r="N29" s="177"/>
      <c r="O29" s="304"/>
    </row>
    <row r="30" spans="1:15" ht="15.6" thickBot="1" x14ac:dyDescent="0.3">
      <c r="D30" s="392"/>
      <c r="E30" s="392"/>
      <c r="F30" s="392"/>
      <c r="G30" s="392"/>
      <c r="H30" s="275"/>
      <c r="I30" s="362"/>
      <c r="J30" s="362"/>
      <c r="K30" s="363">
        <f>ROUND(SUM(I30:J30),1)</f>
        <v>0</v>
      </c>
      <c r="L30" s="25"/>
      <c r="M30" s="25"/>
      <c r="N30" s="177"/>
      <c r="O30" s="304"/>
    </row>
    <row r="31" spans="1:15" ht="15.6" thickTop="1" x14ac:dyDescent="0.25">
      <c r="A31" s="18"/>
      <c r="B31" s="19"/>
      <c r="C31" s="20"/>
      <c r="D31" s="16" t="s">
        <v>196</v>
      </c>
      <c r="E31" s="16"/>
      <c r="F31" s="16"/>
      <c r="G31" s="16"/>
      <c r="H31" s="19"/>
      <c r="I31" s="364">
        <f>ROUND(SUM(I28:I30),1)</f>
        <v>0</v>
      </c>
      <c r="J31" s="364">
        <f>ROUND(SUM(J28:J30),1)</f>
        <v>0</v>
      </c>
      <c r="K31" s="364">
        <f>ROUND(SUM(K28:K30),1)</f>
        <v>0</v>
      </c>
      <c r="L31" s="22"/>
      <c r="M31" s="25"/>
      <c r="N31" s="177"/>
      <c r="O31" s="304"/>
    </row>
    <row r="32" spans="1:15" ht="15" x14ac:dyDescent="0.25">
      <c r="A32" s="135">
        <v>3.06</v>
      </c>
      <c r="B32" s="8" t="s">
        <v>243</v>
      </c>
      <c r="C32" s="9"/>
      <c r="D32" s="12" t="s">
        <v>198</v>
      </c>
      <c r="E32" s="12"/>
      <c r="F32" s="12"/>
      <c r="G32" s="12"/>
      <c r="H32" s="12"/>
      <c r="I32" s="281" t="s">
        <v>194</v>
      </c>
      <c r="J32" s="319" t="s">
        <v>195</v>
      </c>
      <c r="K32" s="31" t="s">
        <v>196</v>
      </c>
      <c r="L32" s="11" t="s">
        <v>304</v>
      </c>
      <c r="M32" s="25"/>
      <c r="N32" s="177"/>
      <c r="O32" s="304"/>
    </row>
    <row r="33" spans="1:16" ht="15" x14ac:dyDescent="0.25">
      <c r="D33" s="392"/>
      <c r="E33" s="392"/>
      <c r="F33" s="392"/>
      <c r="G33" s="392"/>
      <c r="H33" s="275"/>
      <c r="I33" s="68"/>
      <c r="J33" s="68"/>
      <c r="K33" s="199">
        <f>ROUND(SUM(I33:J33),1)</f>
        <v>0</v>
      </c>
      <c r="L33" s="25"/>
      <c r="M33" s="25"/>
      <c r="N33" s="177"/>
      <c r="O33" s="304"/>
    </row>
    <row r="34" spans="1:16" ht="15" x14ac:dyDescent="0.25">
      <c r="D34" s="392"/>
      <c r="E34" s="392"/>
      <c r="F34" s="392"/>
      <c r="G34" s="392"/>
      <c r="H34" s="275"/>
      <c r="I34" s="68"/>
      <c r="J34" s="68"/>
      <c r="K34" s="199">
        <f>ROUND(SUM(I34:J34),1)</f>
        <v>0</v>
      </c>
      <c r="L34" s="25"/>
      <c r="M34" s="25"/>
      <c r="N34" s="177"/>
      <c r="O34" s="304"/>
    </row>
    <row r="35" spans="1:16" ht="15.6" thickBot="1" x14ac:dyDescent="0.3">
      <c r="D35" s="392"/>
      <c r="E35" s="392"/>
      <c r="F35" s="392"/>
      <c r="G35" s="392"/>
      <c r="H35" s="275"/>
      <c r="I35" s="362"/>
      <c r="J35" s="362"/>
      <c r="K35" s="363">
        <f>ROUND(SUM(I35:J35),1)</f>
        <v>0</v>
      </c>
      <c r="L35" s="25"/>
      <c r="M35" s="25"/>
      <c r="N35" s="177"/>
      <c r="O35" s="304"/>
    </row>
    <row r="36" spans="1:16" ht="15.6" thickTop="1" x14ac:dyDescent="0.25">
      <c r="A36" s="18"/>
      <c r="B36" s="19"/>
      <c r="C36" s="20"/>
      <c r="D36" s="16" t="s">
        <v>196</v>
      </c>
      <c r="E36" s="16"/>
      <c r="F36" s="16"/>
      <c r="G36" s="16"/>
      <c r="H36" s="19"/>
      <c r="I36" s="364">
        <f>ROUND(SUM(I33:I35),1)</f>
        <v>0</v>
      </c>
      <c r="J36" s="364">
        <f>ROUND(SUM(J33:J35),1)</f>
        <v>0</v>
      </c>
      <c r="K36" s="364">
        <f>ROUND(SUM(K33:K35),1)</f>
        <v>0</v>
      </c>
      <c r="L36" s="22"/>
      <c r="M36" s="25"/>
      <c r="N36" s="177"/>
      <c r="O36" s="304"/>
    </row>
    <row r="37" spans="1:16" ht="15" x14ac:dyDescent="0.25">
      <c r="A37" s="135">
        <v>3.07</v>
      </c>
      <c r="B37" s="8" t="s">
        <v>244</v>
      </c>
      <c r="C37" s="9"/>
      <c r="D37" s="127"/>
      <c r="E37" s="8" t="s">
        <v>465</v>
      </c>
      <c r="F37" s="8"/>
      <c r="G37" s="8"/>
      <c r="H37" s="8"/>
      <c r="I37" s="8"/>
      <c r="J37" s="201"/>
      <c r="K37" s="13" t="s">
        <v>456</v>
      </c>
      <c r="L37" s="11" t="s">
        <v>517</v>
      </c>
      <c r="M37" s="25"/>
      <c r="N37" s="177"/>
      <c r="O37" s="304"/>
    </row>
    <row r="38" spans="1:16" ht="15" x14ac:dyDescent="0.25">
      <c r="A38" s="18"/>
      <c r="B38" s="188"/>
      <c r="C38" s="20"/>
      <c r="D38" s="148"/>
      <c r="E38" s="19" t="s">
        <v>466</v>
      </c>
      <c r="F38" s="19"/>
      <c r="G38" s="19"/>
      <c r="H38" s="19"/>
      <c r="I38" s="19"/>
      <c r="J38" s="19"/>
      <c r="K38" s="21"/>
      <c r="L38" s="175" t="s">
        <v>304</v>
      </c>
      <c r="M38" s="25"/>
      <c r="N38" s="177"/>
      <c r="O38" s="304"/>
    </row>
    <row r="39" spans="1:16" ht="15" x14ac:dyDescent="0.25">
      <c r="A39" s="134">
        <v>3.08</v>
      </c>
      <c r="B39" s="27" t="s">
        <v>462</v>
      </c>
      <c r="C39" s="28"/>
      <c r="D39" s="145" t="s">
        <v>199</v>
      </c>
      <c r="E39" s="17"/>
      <c r="F39" s="17"/>
      <c r="G39" s="17"/>
      <c r="H39" s="17"/>
      <c r="I39" s="17"/>
      <c r="J39" s="17"/>
      <c r="K39" s="17"/>
      <c r="L39" s="41" t="s">
        <v>744</v>
      </c>
      <c r="M39" s="25"/>
      <c r="N39" s="177"/>
      <c r="O39" s="304"/>
    </row>
    <row r="40" spans="1:16" ht="24" customHeight="1" x14ac:dyDescent="0.25">
      <c r="A40" s="134">
        <v>3.09</v>
      </c>
      <c r="B40" s="403" t="s">
        <v>544</v>
      </c>
      <c r="C40" s="403"/>
      <c r="D40" s="62" t="s">
        <v>199</v>
      </c>
      <c r="E40" s="17" t="s">
        <v>496</v>
      </c>
      <c r="F40" s="17"/>
      <c r="G40" s="17"/>
      <c r="H40" s="17"/>
      <c r="I40" s="27"/>
      <c r="J40" s="27"/>
      <c r="K40" s="17"/>
      <c r="L40" s="41" t="s">
        <v>305</v>
      </c>
      <c r="M40" s="25"/>
      <c r="N40" s="177"/>
      <c r="O40" s="304"/>
    </row>
    <row r="41" spans="1:16" ht="15" x14ac:dyDescent="0.25">
      <c r="A41" s="135">
        <v>3.1</v>
      </c>
      <c r="B41" s="8" t="s">
        <v>45</v>
      </c>
      <c r="C41" s="9"/>
      <c r="D41" s="67" t="s">
        <v>199</v>
      </c>
      <c r="E41" s="8" t="str">
        <f>_xlfn.IFNA(VLOOKUP(D41,Tbl_A1[]:Tbl_F3[],2,FALSE),"Select OBC classification from drop-down list to the left.")</f>
        <v>-</v>
      </c>
      <c r="F41" s="8"/>
      <c r="G41" s="8"/>
      <c r="H41" s="8"/>
      <c r="I41" s="8"/>
      <c r="J41" s="8"/>
      <c r="K41" s="13"/>
      <c r="L41" s="11" t="s">
        <v>238</v>
      </c>
      <c r="M41" s="25"/>
      <c r="N41" s="177"/>
      <c r="O41" s="304"/>
      <c r="P41" s="339"/>
    </row>
    <row r="42" spans="1:16" ht="21" customHeight="1" x14ac:dyDescent="0.25">
      <c r="B42" s="402" t="s">
        <v>540</v>
      </c>
      <c r="C42" s="402"/>
      <c r="D42" s="65" t="s">
        <v>199</v>
      </c>
      <c r="E42" s="15" t="str">
        <f>_xlfn.IFNA(VLOOKUP(D42,Tbl_A1[]:Tbl_F3[],2,FALSE),"Select OBC classification from drop-down list to the left.")</f>
        <v>-</v>
      </c>
      <c r="F42" s="15"/>
      <c r="G42" s="15"/>
      <c r="H42" s="15"/>
      <c r="I42" s="15"/>
      <c r="J42" s="15"/>
      <c r="K42" s="24"/>
      <c r="L42" s="25"/>
      <c r="M42" s="25"/>
      <c r="N42" s="177"/>
      <c r="O42" s="304"/>
      <c r="P42" s="340"/>
    </row>
    <row r="43" spans="1:16" ht="21" customHeight="1" x14ac:dyDescent="0.25">
      <c r="B43" s="253"/>
      <c r="C43" s="253"/>
      <c r="D43" s="65" t="s">
        <v>199</v>
      </c>
      <c r="E43" s="15" t="str">
        <f>_xlfn.IFNA(VLOOKUP(D43,Tbl_A1[]:Tbl_F3[],2,FALSE),"Select OBC classification from drop-down list to the left.")</f>
        <v>-</v>
      </c>
      <c r="F43" s="15"/>
      <c r="G43" s="15"/>
      <c r="H43" s="15"/>
      <c r="I43" s="15"/>
      <c r="J43" s="15"/>
      <c r="K43" s="24"/>
      <c r="L43" s="25"/>
      <c r="M43" s="25"/>
      <c r="N43" s="177"/>
      <c r="O43" s="304"/>
      <c r="P43" s="340"/>
    </row>
    <row r="44" spans="1:16" ht="21" customHeight="1" x14ac:dyDescent="0.25">
      <c r="B44" s="253"/>
      <c r="C44" s="253"/>
      <c r="D44" s="65" t="s">
        <v>199</v>
      </c>
      <c r="E44" s="15" t="str">
        <f>_xlfn.IFNA(VLOOKUP(D44,Tbl_A1[]:Tbl_F3[],2,FALSE),"Select OBC classification from drop-down list to the left.")</f>
        <v>-</v>
      </c>
      <c r="F44" s="15"/>
      <c r="G44" s="15"/>
      <c r="H44" s="15"/>
      <c r="I44" s="15"/>
      <c r="J44" s="15"/>
      <c r="K44" s="24"/>
      <c r="L44" s="25"/>
      <c r="M44" s="25"/>
      <c r="N44" s="177"/>
      <c r="O44" s="304"/>
      <c r="P44" s="340"/>
    </row>
    <row r="45" spans="1:16" ht="21" customHeight="1" x14ac:dyDescent="0.25">
      <c r="D45" s="66" t="s">
        <v>199</v>
      </c>
      <c r="E45" s="2" t="str">
        <f>_xlfn.IFNA(VLOOKUP(D45,Tbl_A1[]:Tbl_F3[],2,FALSE),"Select OBC classification from drop-down list to the left.")</f>
        <v>-</v>
      </c>
      <c r="L45" s="25"/>
      <c r="M45" s="25"/>
      <c r="N45" s="177"/>
      <c r="O45" s="304"/>
    </row>
    <row r="46" spans="1:16" ht="15" x14ac:dyDescent="0.25">
      <c r="A46" s="135">
        <v>3.11</v>
      </c>
      <c r="B46" s="8" t="s">
        <v>202</v>
      </c>
      <c r="C46" s="9"/>
      <c r="D46" s="395" t="s">
        <v>199</v>
      </c>
      <c r="E46" s="395"/>
      <c r="F46" s="12"/>
      <c r="G46" s="12" t="s">
        <v>546</v>
      </c>
      <c r="H46" s="12"/>
      <c r="I46" s="395" t="s">
        <v>199</v>
      </c>
      <c r="J46" s="395"/>
      <c r="K46" s="10"/>
      <c r="L46" s="11" t="s">
        <v>518</v>
      </c>
      <c r="M46" s="25"/>
      <c r="N46" s="177"/>
      <c r="O46" s="304"/>
    </row>
    <row r="47" spans="1:16" ht="37.950000000000003" customHeight="1" outlineLevel="1" x14ac:dyDescent="0.25">
      <c r="A47" s="18"/>
      <c r="B47" s="19"/>
      <c r="C47" s="20"/>
      <c r="D47" s="146" t="s">
        <v>270</v>
      </c>
      <c r="E47" s="398"/>
      <c r="F47" s="398"/>
      <c r="G47" s="398"/>
      <c r="H47" s="398"/>
      <c r="I47" s="398"/>
      <c r="J47" s="398"/>
      <c r="K47" s="398"/>
      <c r="L47" s="260" t="s">
        <v>745</v>
      </c>
      <c r="M47" s="2"/>
      <c r="N47" s="177"/>
      <c r="O47" s="304"/>
    </row>
    <row r="48" spans="1:16" ht="15" x14ac:dyDescent="0.25">
      <c r="A48" s="134">
        <v>3.12</v>
      </c>
      <c r="B48" s="27" t="s">
        <v>203</v>
      </c>
      <c r="C48" s="28"/>
      <c r="D48" s="397" t="s">
        <v>199</v>
      </c>
      <c r="E48" s="397"/>
      <c r="F48" s="27"/>
      <c r="G48" s="27"/>
      <c r="H48" s="27"/>
      <c r="I48" s="27"/>
      <c r="J48" s="17"/>
      <c r="K48" s="17"/>
      <c r="L48" s="41" t="s">
        <v>306</v>
      </c>
      <c r="M48" s="25"/>
      <c r="N48" s="177"/>
      <c r="O48" s="304"/>
    </row>
    <row r="49" spans="1:16" ht="15" x14ac:dyDescent="0.25">
      <c r="A49" s="134">
        <v>3.13</v>
      </c>
      <c r="B49" s="27" t="s">
        <v>204</v>
      </c>
      <c r="C49" s="28"/>
      <c r="D49" s="397" t="s">
        <v>199</v>
      </c>
      <c r="E49" s="397"/>
      <c r="F49" s="453"/>
      <c r="G49" s="453"/>
      <c r="H49" s="453"/>
      <c r="I49" s="454" t="s">
        <v>271</v>
      </c>
      <c r="J49" s="145" t="s">
        <v>199</v>
      </c>
      <c r="K49" s="17"/>
      <c r="L49" s="41" t="s">
        <v>307</v>
      </c>
      <c r="M49" s="25"/>
      <c r="N49" s="177"/>
      <c r="O49" s="304"/>
    </row>
    <row r="50" spans="1:16" ht="24" customHeight="1" x14ac:dyDescent="0.25">
      <c r="A50" s="134">
        <v>3.14</v>
      </c>
      <c r="B50" s="401" t="s">
        <v>541</v>
      </c>
      <c r="C50" s="401"/>
      <c r="D50" s="145" t="s">
        <v>199</v>
      </c>
      <c r="E50" s="17"/>
      <c r="F50" s="17"/>
      <c r="G50" s="17"/>
      <c r="H50" s="17"/>
      <c r="I50" s="401" t="str">
        <f>IF(D50="No","[provide explanation here]","")</f>
        <v/>
      </c>
      <c r="J50" s="401"/>
      <c r="K50" s="401"/>
      <c r="L50" s="261" t="s">
        <v>746</v>
      </c>
      <c r="M50" s="25"/>
      <c r="N50" s="177"/>
      <c r="O50" s="304"/>
    </row>
    <row r="51" spans="1:16" ht="15" x14ac:dyDescent="0.25">
      <c r="A51" s="135">
        <v>3.15</v>
      </c>
      <c r="B51" s="8" t="s">
        <v>205</v>
      </c>
      <c r="C51" s="9"/>
      <c r="D51" s="12" t="s">
        <v>209</v>
      </c>
      <c r="E51" s="395" t="s">
        <v>199</v>
      </c>
      <c r="F51" s="395"/>
      <c r="G51" s="395"/>
      <c r="H51" s="395"/>
      <c r="I51" s="12"/>
      <c r="J51" s="12"/>
      <c r="K51" s="10"/>
      <c r="L51" s="11" t="s">
        <v>308</v>
      </c>
      <c r="M51" s="25"/>
      <c r="N51" s="177"/>
      <c r="O51" s="304"/>
      <c r="P51" s="340"/>
    </row>
    <row r="52" spans="1:16" ht="15" x14ac:dyDescent="0.25">
      <c r="A52" s="263"/>
      <c r="B52" s="259"/>
      <c r="C52" s="283"/>
      <c r="D52" s="12" t="s">
        <v>206</v>
      </c>
      <c r="E52" s="409"/>
      <c r="F52" s="409"/>
      <c r="G52" s="409"/>
      <c r="H52" s="409"/>
      <c r="I52" s="259"/>
      <c r="J52" s="259"/>
      <c r="K52" s="284"/>
      <c r="L52" s="264"/>
      <c r="M52" s="25"/>
      <c r="N52" s="177"/>
      <c r="O52" s="304"/>
      <c r="P52" s="340"/>
    </row>
    <row r="53" spans="1:16" ht="15" x14ac:dyDescent="0.25">
      <c r="A53" s="18"/>
      <c r="B53" s="19"/>
      <c r="C53" s="20"/>
      <c r="D53" s="16" t="s">
        <v>207</v>
      </c>
      <c r="E53" s="393" t="s">
        <v>199</v>
      </c>
      <c r="F53" s="393"/>
      <c r="G53" s="393"/>
      <c r="H53" s="393"/>
      <c r="I53" s="411" t="s">
        <v>524</v>
      </c>
      <c r="J53" s="411"/>
      <c r="K53" s="149" t="s">
        <v>199</v>
      </c>
      <c r="L53" s="22" t="s">
        <v>493</v>
      </c>
      <c r="M53" s="25"/>
      <c r="N53" s="177"/>
      <c r="O53" s="304"/>
    </row>
    <row r="54" spans="1:16" ht="20.399999999999999" x14ac:dyDescent="0.25">
      <c r="A54" s="134">
        <v>3.16</v>
      </c>
      <c r="B54" s="27" t="s">
        <v>201</v>
      </c>
      <c r="C54" s="28"/>
      <c r="D54" s="397" t="s">
        <v>199</v>
      </c>
      <c r="E54" s="397"/>
      <c r="F54" s="453"/>
      <c r="G54" s="453"/>
      <c r="H54" s="453"/>
      <c r="I54" s="404" t="s">
        <v>199</v>
      </c>
      <c r="J54" s="404"/>
      <c r="K54" s="17"/>
      <c r="L54" s="41" t="s">
        <v>751</v>
      </c>
      <c r="M54" s="25"/>
      <c r="N54" s="177"/>
      <c r="O54" s="304"/>
    </row>
    <row r="55" spans="1:16" ht="15" x14ac:dyDescent="0.25">
      <c r="A55" s="134">
        <v>3.17</v>
      </c>
      <c r="B55" s="27" t="s">
        <v>542</v>
      </c>
      <c r="C55" s="28"/>
      <c r="D55" s="455">
        <f>'Seismic Supp'!E13</f>
        <v>0</v>
      </c>
      <c r="E55" s="456" t="str">
        <f>IF(ImportanceCatSel=" Post-Disaster", " Seismic Design Required", IF(D55&gt;0.35," Seismic Design Required"," Seismic Design Not Required for Table 4.1.8.18. Items 6 to 21"))</f>
        <v xml:space="preserve"> Seismic Design Not Required for Table 4.1.8.18. Items 6 to 21</v>
      </c>
      <c r="F55" s="456"/>
      <c r="G55" s="456"/>
      <c r="H55" s="456"/>
      <c r="I55" s="456"/>
      <c r="J55" s="456"/>
      <c r="K55" s="453"/>
      <c r="L55" s="41" t="s">
        <v>301</v>
      </c>
      <c r="M55" s="25"/>
      <c r="N55" s="177"/>
      <c r="O55" s="304"/>
    </row>
    <row r="56" spans="1:16" ht="30.6" x14ac:dyDescent="0.25">
      <c r="A56" s="135">
        <v>3.18</v>
      </c>
      <c r="B56" s="8" t="s">
        <v>208</v>
      </c>
      <c r="C56" s="9"/>
      <c r="D56" s="33" t="s">
        <v>500</v>
      </c>
      <c r="E56" s="33"/>
      <c r="F56" s="408" t="s">
        <v>498</v>
      </c>
      <c r="G56" s="408"/>
      <c r="H56" s="277"/>
      <c r="I56" s="161" t="s">
        <v>499</v>
      </c>
      <c r="J56" s="33" t="s">
        <v>209</v>
      </c>
      <c r="K56" s="161" t="s">
        <v>599</v>
      </c>
      <c r="L56" s="258" t="s">
        <v>747</v>
      </c>
      <c r="M56" s="25"/>
      <c r="N56" s="177"/>
      <c r="O56" s="304"/>
      <c r="P56" s="341"/>
    </row>
    <row r="57" spans="1:16" ht="15" x14ac:dyDescent="0.25">
      <c r="D57" s="392"/>
      <c r="E57" s="392"/>
      <c r="F57" s="392"/>
      <c r="G57" s="392"/>
      <c r="H57" s="275"/>
      <c r="I57" s="262"/>
      <c r="J57" s="71" t="s">
        <v>199</v>
      </c>
      <c r="K57" s="196" t="s">
        <v>199</v>
      </c>
      <c r="L57" s="25"/>
      <c r="M57" s="25"/>
      <c r="N57" s="177"/>
      <c r="O57" s="304"/>
      <c r="P57" s="300"/>
    </row>
    <row r="58" spans="1:16" ht="15" x14ac:dyDescent="0.25">
      <c r="D58" s="392"/>
      <c r="E58" s="392"/>
      <c r="F58" s="392"/>
      <c r="G58" s="392"/>
      <c r="H58" s="275"/>
      <c r="I58" s="262"/>
      <c r="J58" s="71" t="s">
        <v>199</v>
      </c>
      <c r="K58" s="196" t="s">
        <v>199</v>
      </c>
      <c r="L58" s="25"/>
      <c r="M58" s="25"/>
      <c r="N58" s="177"/>
      <c r="O58" s="304"/>
      <c r="P58" s="300"/>
    </row>
    <row r="59" spans="1:16" ht="15.6" thickBot="1" x14ac:dyDescent="0.3">
      <c r="D59" s="407"/>
      <c r="E59" s="407"/>
      <c r="F59" s="407"/>
      <c r="G59" s="407"/>
      <c r="H59" s="276"/>
      <c r="I59" s="365"/>
      <c r="J59" s="71" t="s">
        <v>199</v>
      </c>
      <c r="K59" s="196" t="s">
        <v>199</v>
      </c>
      <c r="L59" s="25"/>
      <c r="M59" s="25"/>
      <c r="N59" s="177"/>
      <c r="O59" s="304"/>
      <c r="P59" s="300"/>
    </row>
    <row r="60" spans="1:16" ht="15.6" thickTop="1" x14ac:dyDescent="0.25">
      <c r="A60" s="18"/>
      <c r="B60" s="19"/>
      <c r="C60" s="20"/>
      <c r="D60" s="16" t="s">
        <v>196</v>
      </c>
      <c r="E60" s="16"/>
      <c r="F60" s="16"/>
      <c r="G60" s="16"/>
      <c r="H60" s="16"/>
      <c r="I60" s="366">
        <f>ROUND(SUM(I57:I59),0)</f>
        <v>0</v>
      </c>
      <c r="J60" s="146"/>
      <c r="K60" s="197"/>
      <c r="L60" s="22"/>
      <c r="M60" s="25"/>
      <c r="N60" s="177"/>
      <c r="O60" s="304"/>
      <c r="P60" s="300"/>
    </row>
    <row r="61" spans="1:16" ht="15" x14ac:dyDescent="0.25">
      <c r="A61" s="135">
        <v>3.19</v>
      </c>
      <c r="B61" s="8" t="s">
        <v>213</v>
      </c>
      <c r="C61" s="9"/>
      <c r="D61" s="127" t="s">
        <v>199</v>
      </c>
      <c r="E61" s="457"/>
      <c r="F61" s="394" t="str">
        <f>IF($D61="No","[provide explanation here]","")</f>
        <v/>
      </c>
      <c r="G61" s="394"/>
      <c r="H61" s="394"/>
      <c r="I61" s="394"/>
      <c r="J61" s="394"/>
      <c r="K61" s="394"/>
      <c r="L61" s="274" t="s">
        <v>282</v>
      </c>
      <c r="M61" s="25"/>
      <c r="N61" s="177"/>
      <c r="O61" s="304"/>
      <c r="P61" s="342"/>
    </row>
    <row r="62" spans="1:16" ht="15" x14ac:dyDescent="0.25">
      <c r="A62" s="286"/>
      <c r="B62" s="410" t="s">
        <v>619</v>
      </c>
      <c r="C62" s="410"/>
      <c r="D62" s="148"/>
      <c r="E62" s="458"/>
      <c r="F62" s="406" t="str">
        <f>IF(ISBLANK($D62),"[state quantity to the left and provide an explanation here]")</f>
        <v>[state quantity to the left and provide an explanation here]</v>
      </c>
      <c r="G62" s="406"/>
      <c r="H62" s="406"/>
      <c r="I62" s="406"/>
      <c r="J62" s="406"/>
      <c r="K62" s="406"/>
      <c r="L62" s="22" t="s">
        <v>748</v>
      </c>
      <c r="M62" s="25"/>
      <c r="N62" s="177"/>
      <c r="O62" s="304"/>
      <c r="P62" s="342"/>
    </row>
    <row r="63" spans="1:16" ht="15" x14ac:dyDescent="0.25">
      <c r="A63" s="134">
        <v>3.2</v>
      </c>
      <c r="B63" s="27" t="s">
        <v>214</v>
      </c>
      <c r="C63" s="28"/>
      <c r="D63" s="145" t="s">
        <v>199</v>
      </c>
      <c r="E63" s="27" t="s">
        <v>233</v>
      </c>
      <c r="F63" s="397" t="str">
        <f>IF($D63="Yes","[provide explanation here]","")</f>
        <v/>
      </c>
      <c r="G63" s="397"/>
      <c r="H63" s="397"/>
      <c r="I63" s="397"/>
      <c r="J63" s="397"/>
      <c r="K63" s="397"/>
      <c r="L63" s="41" t="s">
        <v>310</v>
      </c>
      <c r="M63" s="25"/>
      <c r="N63" s="177"/>
      <c r="O63" s="304"/>
      <c r="P63" s="300"/>
    </row>
    <row r="64" spans="1:16" ht="30.6" x14ac:dyDescent="0.25">
      <c r="A64" s="135">
        <v>3.21</v>
      </c>
      <c r="B64" s="400" t="s">
        <v>215</v>
      </c>
      <c r="C64" s="400"/>
      <c r="D64" s="399" t="s">
        <v>278</v>
      </c>
      <c r="E64" s="399"/>
      <c r="F64" s="144"/>
      <c r="G64" s="144"/>
      <c r="H64" s="278"/>
      <c r="I64" s="144" t="s">
        <v>279</v>
      </c>
      <c r="J64" s="144" t="s">
        <v>280</v>
      </c>
      <c r="K64" s="33" t="s">
        <v>281</v>
      </c>
      <c r="L64" s="258" t="s">
        <v>752</v>
      </c>
      <c r="M64" s="25"/>
      <c r="N64" s="177"/>
      <c r="O64" s="304"/>
      <c r="P64" s="339"/>
    </row>
    <row r="65" spans="1:16" ht="15" x14ac:dyDescent="0.25">
      <c r="A65" s="263"/>
      <c r="B65" s="264"/>
      <c r="C65" s="264"/>
      <c r="D65" s="259" t="s">
        <v>466</v>
      </c>
      <c r="E65" s="265"/>
      <c r="F65" s="265"/>
      <c r="G65" s="265"/>
      <c r="H65" s="265"/>
      <c r="I65" s="203"/>
      <c r="J65" s="203"/>
      <c r="K65" s="69" t="s">
        <v>199</v>
      </c>
      <c r="L65" s="266"/>
      <c r="M65" s="25"/>
      <c r="N65" s="177"/>
      <c r="O65" s="304"/>
      <c r="P65" s="339"/>
    </row>
    <row r="66" spans="1:16" ht="15" x14ac:dyDescent="0.25">
      <c r="D66" s="32" t="s">
        <v>754</v>
      </c>
      <c r="E66" s="32"/>
      <c r="F66" s="32"/>
      <c r="G66" s="32"/>
      <c r="H66" s="32"/>
      <c r="I66" s="203"/>
      <c r="J66" s="203"/>
      <c r="K66" s="69" t="s">
        <v>199</v>
      </c>
      <c r="L66" s="2"/>
      <c r="M66" s="2"/>
      <c r="N66" s="177"/>
      <c r="O66" s="304"/>
    </row>
    <row r="67" spans="1:16" ht="15" x14ac:dyDescent="0.25">
      <c r="D67" s="32" t="s">
        <v>216</v>
      </c>
      <c r="E67" s="32"/>
      <c r="F67" s="32"/>
      <c r="G67" s="32"/>
      <c r="H67" s="32"/>
      <c r="I67" s="203"/>
      <c r="J67" s="203"/>
      <c r="K67" s="69" t="s">
        <v>199</v>
      </c>
      <c r="L67" s="25"/>
      <c r="M67" s="25"/>
      <c r="N67" s="177"/>
      <c r="O67" s="304"/>
    </row>
    <row r="68" spans="1:16" ht="15" x14ac:dyDescent="0.25">
      <c r="D68" s="32" t="s">
        <v>218</v>
      </c>
      <c r="E68" s="32"/>
      <c r="F68" s="32"/>
      <c r="G68" s="32"/>
      <c r="H68" s="32"/>
      <c r="I68" s="203"/>
      <c r="J68" s="203"/>
      <c r="K68" s="69" t="s">
        <v>199</v>
      </c>
      <c r="L68" s="25"/>
      <c r="M68" s="25"/>
      <c r="N68" s="177"/>
      <c r="O68" s="304"/>
    </row>
    <row r="69" spans="1:16" ht="15" x14ac:dyDescent="0.25">
      <c r="A69" s="18"/>
      <c r="B69" s="19"/>
      <c r="C69" s="20"/>
      <c r="D69" s="16" t="s">
        <v>217</v>
      </c>
      <c r="E69" s="16"/>
      <c r="F69" s="16"/>
      <c r="G69" s="16"/>
      <c r="H69" s="16"/>
      <c r="I69" s="204"/>
      <c r="J69" s="204"/>
      <c r="K69" s="149" t="s">
        <v>199</v>
      </c>
      <c r="L69" s="22"/>
      <c r="M69" s="25"/>
      <c r="N69" s="177"/>
      <c r="O69" s="304"/>
    </row>
    <row r="70" spans="1:16" ht="31.8" x14ac:dyDescent="0.25">
      <c r="A70" s="135">
        <v>3.22</v>
      </c>
      <c r="B70" s="8" t="s">
        <v>219</v>
      </c>
      <c r="C70" s="34"/>
      <c r="D70" s="144" t="s">
        <v>692</v>
      </c>
      <c r="E70" s="144" t="s">
        <v>522</v>
      </c>
      <c r="F70" s="144" t="s">
        <v>560</v>
      </c>
      <c r="G70" s="144" t="s">
        <v>521</v>
      </c>
      <c r="H70" s="278" t="s">
        <v>624</v>
      </c>
      <c r="I70" s="33" t="s">
        <v>284</v>
      </c>
      <c r="J70" s="33" t="s">
        <v>205</v>
      </c>
      <c r="K70" s="33" t="s">
        <v>283</v>
      </c>
      <c r="L70" s="11" t="s">
        <v>311</v>
      </c>
      <c r="M70" s="25"/>
      <c r="N70" s="177"/>
      <c r="O70" s="304"/>
      <c r="P70" s="339"/>
    </row>
    <row r="71" spans="1:16" ht="15" x14ac:dyDescent="0.25">
      <c r="B71" s="35"/>
      <c r="C71" s="36"/>
      <c r="D71" s="181"/>
      <c r="E71" s="183"/>
      <c r="F71" s="205"/>
      <c r="G71" s="205"/>
      <c r="H71" s="373" t="s">
        <v>753</v>
      </c>
      <c r="I71" s="208"/>
      <c r="J71" s="156" t="s">
        <v>199</v>
      </c>
      <c r="K71" s="71" t="s">
        <v>199</v>
      </c>
      <c r="L71" s="37"/>
      <c r="M71" s="37"/>
      <c r="N71" s="177"/>
      <c r="O71" s="304"/>
      <c r="P71" s="339"/>
    </row>
    <row r="72" spans="1:16" ht="15" x14ac:dyDescent="0.25">
      <c r="B72" s="35"/>
      <c r="C72" s="36"/>
      <c r="D72" s="181"/>
      <c r="E72" s="183"/>
      <c r="F72" s="205"/>
      <c r="G72" s="205"/>
      <c r="H72" s="373" t="s">
        <v>753</v>
      </c>
      <c r="I72" s="208"/>
      <c r="J72" s="156" t="s">
        <v>199</v>
      </c>
      <c r="K72" s="71" t="s">
        <v>199</v>
      </c>
      <c r="L72" s="37"/>
      <c r="M72" s="37"/>
      <c r="N72" s="177"/>
      <c r="O72" s="304"/>
    </row>
    <row r="73" spans="1:16" ht="15" x14ac:dyDescent="0.25">
      <c r="B73" s="35"/>
      <c r="C73" s="36"/>
      <c r="D73" s="181"/>
      <c r="E73" s="183"/>
      <c r="F73" s="206"/>
      <c r="G73" s="206"/>
      <c r="H73" s="373" t="s">
        <v>753</v>
      </c>
      <c r="I73" s="203"/>
      <c r="J73" s="73" t="s">
        <v>199</v>
      </c>
      <c r="K73" s="74" t="s">
        <v>199</v>
      </c>
      <c r="L73" s="37"/>
      <c r="M73" s="37"/>
      <c r="N73" s="177"/>
      <c r="O73" s="304"/>
    </row>
    <row r="74" spans="1:16" ht="15" x14ac:dyDescent="0.25">
      <c r="A74" s="18"/>
      <c r="B74" s="38"/>
      <c r="C74" s="39"/>
      <c r="D74" s="182"/>
      <c r="E74" s="184"/>
      <c r="F74" s="207"/>
      <c r="G74" s="207"/>
      <c r="H74" s="373" t="s">
        <v>753</v>
      </c>
      <c r="I74" s="204"/>
      <c r="J74" s="157" t="s">
        <v>199</v>
      </c>
      <c r="K74" s="76" t="s">
        <v>199</v>
      </c>
      <c r="L74" s="40"/>
      <c r="M74" s="37"/>
      <c r="N74" s="177"/>
      <c r="O74" s="304"/>
    </row>
    <row r="75" spans="1:16" ht="30.6" x14ac:dyDescent="0.25">
      <c r="A75" s="135">
        <v>3.23</v>
      </c>
      <c r="B75" s="400" t="s">
        <v>211</v>
      </c>
      <c r="C75" s="400"/>
      <c r="D75" s="12" t="s">
        <v>312</v>
      </c>
      <c r="E75" s="459"/>
      <c r="F75" s="417" t="s">
        <v>516</v>
      </c>
      <c r="G75" s="417"/>
      <c r="H75" s="417"/>
      <c r="I75" s="417"/>
      <c r="J75" s="417"/>
      <c r="K75" s="417"/>
      <c r="L75" s="258" t="s">
        <v>749</v>
      </c>
      <c r="M75" s="25"/>
      <c r="N75" s="177"/>
      <c r="O75" s="304"/>
      <c r="P75" s="340"/>
    </row>
    <row r="76" spans="1:16" ht="40.799999999999997" x14ac:dyDescent="0.25">
      <c r="D76" s="162" t="s">
        <v>757</v>
      </c>
      <c r="E76" s="162"/>
      <c r="F76" s="162" t="s">
        <v>499</v>
      </c>
      <c r="G76" s="162" t="s">
        <v>313</v>
      </c>
      <c r="H76" s="51" t="s">
        <v>625</v>
      </c>
      <c r="I76" s="51" t="s">
        <v>626</v>
      </c>
      <c r="J76" s="51" t="s">
        <v>755</v>
      </c>
      <c r="K76" s="51" t="s">
        <v>756</v>
      </c>
      <c r="L76" s="25"/>
      <c r="M76" s="25"/>
      <c r="N76" s="177"/>
      <c r="O76" s="304"/>
    </row>
    <row r="77" spans="1:16" ht="15" x14ac:dyDescent="0.25">
      <c r="D77" s="413"/>
      <c r="E77" s="413"/>
      <c r="F77" s="65"/>
      <c r="G77" s="192"/>
      <c r="H77" s="192"/>
      <c r="I77" s="65"/>
      <c r="J77" s="374" t="s">
        <v>753</v>
      </c>
      <c r="K77" s="374" t="s">
        <v>753</v>
      </c>
      <c r="L77" s="25"/>
      <c r="M77" s="25"/>
      <c r="N77" s="177"/>
      <c r="O77" s="304"/>
    </row>
    <row r="78" spans="1:16" ht="15" x14ac:dyDescent="0.25">
      <c r="D78" s="413"/>
      <c r="E78" s="413"/>
      <c r="F78" s="65"/>
      <c r="G78" s="192"/>
      <c r="H78" s="192"/>
      <c r="I78" s="65"/>
      <c r="J78" s="374" t="s">
        <v>753</v>
      </c>
      <c r="K78" s="374" t="s">
        <v>753</v>
      </c>
      <c r="L78" s="25"/>
      <c r="M78" s="25"/>
      <c r="N78" s="177"/>
      <c r="O78" s="304"/>
    </row>
    <row r="79" spans="1:16" ht="15" x14ac:dyDescent="0.25">
      <c r="A79" s="18"/>
      <c r="B79" s="19"/>
      <c r="C79" s="20"/>
      <c r="D79" s="393"/>
      <c r="E79" s="393"/>
      <c r="F79" s="77"/>
      <c r="G79" s="194"/>
      <c r="H79" s="194"/>
      <c r="I79" s="77"/>
      <c r="J79" s="374" t="s">
        <v>753</v>
      </c>
      <c r="K79" s="374" t="s">
        <v>753</v>
      </c>
      <c r="L79" s="22"/>
      <c r="M79" s="25"/>
      <c r="N79" s="177"/>
      <c r="O79" s="304"/>
    </row>
    <row r="80" spans="1:16" ht="15" x14ac:dyDescent="0.25">
      <c r="A80" s="135">
        <v>3.24</v>
      </c>
      <c r="B80" s="8" t="s">
        <v>318</v>
      </c>
      <c r="C80" s="150"/>
      <c r="D80" s="419" t="s">
        <v>451</v>
      </c>
      <c r="E80" s="419"/>
      <c r="F80" s="395"/>
      <c r="G80" s="395"/>
      <c r="H80" s="395"/>
      <c r="I80" s="395"/>
      <c r="J80" s="395"/>
      <c r="K80" s="395"/>
      <c r="L80" s="258" t="s">
        <v>750</v>
      </c>
      <c r="M80" s="37"/>
      <c r="N80" s="177"/>
      <c r="O80" s="304"/>
      <c r="P80" s="340"/>
    </row>
    <row r="81" spans="1:16" ht="15" x14ac:dyDescent="0.25">
      <c r="A81" s="18"/>
      <c r="B81" s="19"/>
      <c r="C81" s="39"/>
      <c r="D81" s="418" t="s">
        <v>602</v>
      </c>
      <c r="E81" s="418"/>
      <c r="F81" s="420"/>
      <c r="G81" s="420"/>
      <c r="H81" s="420"/>
      <c r="I81" s="460" t="s">
        <v>604</v>
      </c>
      <c r="J81" s="460"/>
      <c r="K81" s="268"/>
      <c r="L81" s="22" t="s">
        <v>614</v>
      </c>
      <c r="M81" s="37"/>
      <c r="N81" s="177"/>
      <c r="O81" s="304"/>
    </row>
    <row r="82" spans="1:16" ht="15" x14ac:dyDescent="0.25">
      <c r="A82" s="135">
        <v>3.25</v>
      </c>
      <c r="B82" s="8" t="s">
        <v>606</v>
      </c>
      <c r="C82" s="9"/>
      <c r="D82" s="12" t="s">
        <v>678</v>
      </c>
      <c r="E82" s="12"/>
      <c r="F82" s="12"/>
      <c r="G82" s="12"/>
      <c r="H82" s="281"/>
      <c r="I82" s="126" t="s">
        <v>199</v>
      </c>
      <c r="J82" s="280"/>
      <c r="L82" s="257"/>
      <c r="M82" s="37"/>
      <c r="N82" s="177"/>
      <c r="O82" s="304"/>
    </row>
    <row r="83" spans="1:16" ht="15" x14ac:dyDescent="0.25">
      <c r="A83" s="185"/>
      <c r="D83" s="282" t="s">
        <v>677</v>
      </c>
      <c r="E83" s="412"/>
      <c r="F83" s="412"/>
      <c r="G83" s="412"/>
      <c r="H83" s="412"/>
      <c r="I83" s="412"/>
      <c r="J83" s="412"/>
      <c r="K83" s="412"/>
      <c r="L83" s="25"/>
      <c r="M83" s="37"/>
      <c r="N83" s="177"/>
      <c r="O83" s="304"/>
    </row>
    <row r="84" spans="1:16" ht="20.399999999999999" customHeight="1" x14ac:dyDescent="0.25">
      <c r="D84" s="421" t="s">
        <v>676</v>
      </c>
      <c r="E84" s="421"/>
      <c r="F84" s="393" t="s">
        <v>199</v>
      </c>
      <c r="G84" s="393"/>
      <c r="H84" s="393"/>
      <c r="I84" s="393"/>
      <c r="J84" s="393"/>
      <c r="K84" s="393"/>
      <c r="L84" s="25"/>
      <c r="M84" s="37"/>
      <c r="N84" s="177"/>
      <c r="O84" s="304"/>
    </row>
    <row r="85" spans="1:16" ht="15" customHeight="1" x14ac:dyDescent="0.25">
      <c r="A85" s="135">
        <v>3.26</v>
      </c>
      <c r="B85" s="8" t="s">
        <v>316</v>
      </c>
      <c r="C85" s="9"/>
      <c r="D85" s="13" t="s">
        <v>622</v>
      </c>
      <c r="E85" s="280"/>
      <c r="F85" s="280"/>
      <c r="G85" s="315" t="s">
        <v>199</v>
      </c>
      <c r="H85" s="414" t="str">
        <f>IF(G85="-","&lt;-- Choose an option.",IF(G85="YES","Enter a reference to the alternate solution here.",""))</f>
        <v>&lt;-- Choose an option.</v>
      </c>
      <c r="I85" s="415"/>
      <c r="J85" s="415"/>
      <c r="K85" s="416"/>
      <c r="L85" s="11"/>
      <c r="M85" s="25"/>
      <c r="N85" s="177"/>
      <c r="O85" s="304"/>
    </row>
    <row r="86" spans="1:16" ht="15" x14ac:dyDescent="0.25">
      <c r="D86" s="392"/>
      <c r="E86" s="392"/>
      <c r="F86" s="392"/>
      <c r="G86" s="392"/>
      <c r="H86" s="392"/>
      <c r="I86" s="392"/>
      <c r="J86" s="392"/>
      <c r="K86" s="392"/>
      <c r="N86" s="177"/>
      <c r="O86" s="304"/>
      <c r="P86" s="339"/>
    </row>
    <row r="87" spans="1:16" ht="15" x14ac:dyDescent="0.25">
      <c r="D87" s="398"/>
      <c r="E87" s="398"/>
      <c r="F87" s="398"/>
      <c r="G87" s="398"/>
      <c r="H87" s="398"/>
      <c r="I87" s="398"/>
      <c r="J87" s="398"/>
      <c r="K87" s="398"/>
      <c r="N87" s="177"/>
      <c r="O87" s="304"/>
    </row>
    <row r="88" spans="1:16" ht="24" customHeight="1" x14ac:dyDescent="0.25">
      <c r="D88" s="6">
        <v>1</v>
      </c>
      <c r="E88" s="386" t="s">
        <v>442</v>
      </c>
      <c r="F88" s="386"/>
      <c r="G88" s="386"/>
      <c r="H88" s="386"/>
      <c r="I88" s="387"/>
      <c r="J88" s="387"/>
      <c r="K88" s="387"/>
      <c r="N88" s="177"/>
      <c r="O88" s="304"/>
      <c r="P88" s="301" t="s">
        <v>578</v>
      </c>
    </row>
    <row r="89" spans="1:16" ht="15" x14ac:dyDescent="0.25">
      <c r="A89" s="178" t="s">
        <v>491</v>
      </c>
      <c r="B89" s="139"/>
      <c r="C89" s="140"/>
      <c r="D89" s="139"/>
      <c r="E89" s="139"/>
      <c r="F89" s="139"/>
      <c r="G89" s="139"/>
      <c r="H89" s="139"/>
      <c r="I89" s="139"/>
      <c r="J89" s="139"/>
      <c r="K89" s="141"/>
      <c r="L89" s="251"/>
      <c r="M89" s="139"/>
      <c r="N89" s="177"/>
      <c r="O89" s="304"/>
    </row>
    <row r="90" spans="1:16" ht="15" x14ac:dyDescent="0.25">
      <c r="A90" s="179" t="s">
        <v>488</v>
      </c>
      <c r="B90" s="139"/>
      <c r="C90" s="140"/>
      <c r="D90" s="139"/>
      <c r="E90" s="139"/>
      <c r="F90" s="139"/>
      <c r="G90" s="139"/>
      <c r="H90" s="139"/>
      <c r="I90" s="139"/>
      <c r="J90" s="139"/>
      <c r="K90" s="141"/>
      <c r="L90" s="141"/>
      <c r="M90" s="139"/>
      <c r="N90" s="177"/>
      <c r="O90" s="304"/>
      <c r="P90" s="340"/>
    </row>
    <row r="91" spans="1:16" ht="16.5" customHeight="1" x14ac:dyDescent="0.25">
      <c r="A91" s="108"/>
      <c r="B91" s="109"/>
      <c r="C91" s="110"/>
      <c r="D91" s="109"/>
      <c r="E91" s="109"/>
      <c r="F91" s="109"/>
      <c r="G91" s="109"/>
      <c r="H91" s="109"/>
      <c r="I91" s="109"/>
      <c r="J91" s="109"/>
      <c r="K91" s="111"/>
      <c r="L91" s="111"/>
      <c r="M91" s="111"/>
      <c r="N91" s="177"/>
    </row>
  </sheetData>
  <sheetProtection sheet="1" formatCells="0" insertRows="0" deleteRows="0" selectLockedCells="1"/>
  <mergeCells count="73">
    <mergeCell ref="E83:K83"/>
    <mergeCell ref="D77:E77"/>
    <mergeCell ref="D78:E78"/>
    <mergeCell ref="H85:K85"/>
    <mergeCell ref="F75:K75"/>
    <mergeCell ref="D79:E79"/>
    <mergeCell ref="I81:J81"/>
    <mergeCell ref="F80:K80"/>
    <mergeCell ref="D81:E81"/>
    <mergeCell ref="D80:E80"/>
    <mergeCell ref="F81:H81"/>
    <mergeCell ref="D84:E84"/>
    <mergeCell ref="B20:C20"/>
    <mergeCell ref="D21:K21"/>
    <mergeCell ref="F62:K62"/>
    <mergeCell ref="D58:E58"/>
    <mergeCell ref="D59:E59"/>
    <mergeCell ref="F56:G56"/>
    <mergeCell ref="F57:G57"/>
    <mergeCell ref="F58:G58"/>
    <mergeCell ref="F59:G59"/>
    <mergeCell ref="E52:H52"/>
    <mergeCell ref="B62:C62"/>
    <mergeCell ref="I53:J53"/>
    <mergeCell ref="I50:K50"/>
    <mergeCell ref="B14:C14"/>
    <mergeCell ref="B50:C50"/>
    <mergeCell ref="B64:C64"/>
    <mergeCell ref="B75:C75"/>
    <mergeCell ref="J15:K15"/>
    <mergeCell ref="J16:K16"/>
    <mergeCell ref="J17:K17"/>
    <mergeCell ref="B42:C42"/>
    <mergeCell ref="D46:E46"/>
    <mergeCell ref="D48:E48"/>
    <mergeCell ref="D49:E49"/>
    <mergeCell ref="B40:C40"/>
    <mergeCell ref="I54:J54"/>
    <mergeCell ref="J18:K18"/>
    <mergeCell ref="J19:K19"/>
    <mergeCell ref="D57:E57"/>
    <mergeCell ref="D86:K86"/>
    <mergeCell ref="D87:K87"/>
    <mergeCell ref="D24:G24"/>
    <mergeCell ref="D23:G23"/>
    <mergeCell ref="D25:G25"/>
    <mergeCell ref="D28:G28"/>
    <mergeCell ref="D29:G29"/>
    <mergeCell ref="D30:G30"/>
    <mergeCell ref="D33:G33"/>
    <mergeCell ref="D34:G34"/>
    <mergeCell ref="D35:G35"/>
    <mergeCell ref="F61:K61"/>
    <mergeCell ref="F63:K63"/>
    <mergeCell ref="D64:E64"/>
    <mergeCell ref="E47:K47"/>
    <mergeCell ref="F84:K84"/>
    <mergeCell ref="E88:K88"/>
    <mergeCell ref="K3:L9"/>
    <mergeCell ref="C3:I3"/>
    <mergeCell ref="C4:I4"/>
    <mergeCell ref="C5:I5"/>
    <mergeCell ref="C6:I6"/>
    <mergeCell ref="C7:I7"/>
    <mergeCell ref="C8:I8"/>
    <mergeCell ref="C9:I9"/>
    <mergeCell ref="D10:E10"/>
    <mergeCell ref="D12:I12"/>
    <mergeCell ref="D13:K13"/>
    <mergeCell ref="D54:E54"/>
    <mergeCell ref="I46:J46"/>
    <mergeCell ref="E53:H53"/>
    <mergeCell ref="E51:H51"/>
  </mergeCells>
  <dataValidations xWindow="341" yWindow="552" count="39">
    <dataValidation type="list" allowBlank="1" showInputMessage="1" showErrorMessage="1" promptTitle="Project Type" prompt="Select project type from drop-down list. Enter brief description in cell below. _x000a__x000a_e.g. &quot;Construction of new mid-rise multi-use building.&quot;_x000a__x000a_Hide row below if no description required." sqref="D12">
      <formula1>DV_ProType</formula1>
    </dataValidation>
    <dataValidation type="list" allowBlank="1" showInputMessage="1" showErrorMessage="1" promptTitle="Building Classification" prompt="Select classification from drop-down list. _x000a_NOTE: you must select 02 - Major Occupancies first. List will be truncated to correspond with and be in same order as chosen occupancies._x000a__x000a_Hide unneeded rows." sqref="D41">
      <formula1>INDIRECT(DV_ClassMod1)</formula1>
    </dataValidation>
    <dataValidation type="list" errorStyle="information" allowBlank="1" showInputMessage="1" promptTitle="Building Classification" prompt="Select classification from drop-down list. _x000a_NOTE: If you select 02 - Major Occupancies first. List will be truncated to correspond with and be in same order as chosen occupancies._x000a__x000a_Hide unneeded rows." sqref="D42">
      <formula1>INDIRECT(DV_ClassMod2)</formula1>
    </dataValidation>
    <dataValidation type="list" allowBlank="1" showInputMessage="1" promptTitle="Building Classification" prompt="Select classification from drop-down list._x000a_NOTE: If you select 02 - Major Occupancies first. List will be truncated to correspond with and be in same order as chosen occupancies._x000a__x000a_Hide unneeded rows." sqref="D45">
      <formula1>INDIRECT(DV_ClassMod5)</formula1>
    </dataValidation>
    <dataValidation type="list" allowBlank="1" showInputMessage="1" showErrorMessage="1" promptTitle="Importance Category" prompt="Select importance category per Part 4. If low or high, select additional option in adjacent column." sqref="D54">
      <formula1>DV_Importance</formula1>
    </dataValidation>
    <dataValidation type="list" allowBlank="1" showInputMessage="1" showErrorMessage="1" sqref="I54">
      <formula1>INDIRECT(DV_ImportanceMod)</formula1>
    </dataValidation>
    <dataValidation type="list" allowBlank="1" showInputMessage="1" showErrorMessage="1" sqref="D40">
      <formula1>"-,1,2,3"</formula1>
    </dataValidation>
    <dataValidation type="list" allowBlank="1" showInputMessage="1" showErrorMessage="1" promptTitle="Barrier-free Design" prompt="Select Yes or No. If no, provide explanation for exemption." sqref="D61">
      <formula1>"-,Yes,No"</formula1>
    </dataValidation>
    <dataValidation type="list" allowBlank="1" showInputMessage="1" showErrorMessage="1" promptTitle="Hazardous Substances" prompt="Select Yes or No. If yes, provide explanation." sqref="D63">
      <formula1>"-,Yes,No"</formula1>
    </dataValidation>
    <dataValidation type="list" allowBlank="1" showInputMessage="1" showErrorMessage="1" sqref="D48">
      <formula1>"-,Required,Not Required"</formula1>
    </dataValidation>
    <dataValidation type="list" allowBlank="1" showInputMessage="1" showErrorMessage="1" promptTitle="Fire Alarm" prompt="Select Required or Not Required._x000a__x000a_If required, select single or two-stage." sqref="D49">
      <formula1>"-,Required,Not Required"</formula1>
    </dataValidation>
    <dataValidation type="list" allowBlank="1" showInputMessage="1" showErrorMessage="1" sqref="J49">
      <formula1>"-,Single Stage,Two Stage, N/A"</formula1>
    </dataValidation>
    <dataValidation type="list" allowBlank="1" showInputMessage="1" showErrorMessage="1" sqref="K65:K69 K53 I82 G85">
      <formula1>DV_YesNo</formula1>
    </dataValidation>
    <dataValidation type="list" allowBlank="1" showInputMessage="1" showErrorMessage="1" sqref="E52">
      <formula1>DV_ConstRestrictions</formula1>
    </dataValidation>
    <dataValidation type="list" allowBlank="1" showInputMessage="1" showErrorMessage="1" sqref="E53">
      <formula1>DV_ConstActual</formula1>
    </dataValidation>
    <dataValidation allowBlank="1" showInputMessage="1" showErrorMessage="1" promptTitle="Seismic Index" prompt="Input the required data into the Sesimic Design Supplement worksheet to get the value for this cell." sqref="D55"/>
    <dataValidation type="list" allowBlank="1" showInputMessage="1" showErrorMessage="1" promptTitle="Major Occupancy" prompt="Select group/division for each major occupancy. Text in adjacent column will fill in. Selections made here will control available options in corresponding rows for building classification._x000a__x000a_Hide unneeded rows." sqref="D15:D19">
      <formula1>DV_OccGroup</formula1>
    </dataValidation>
    <dataValidation allowBlank="1" showInputMessage="1" showErrorMessage="1" promptTitle="Use" prompt="Provide description of use._x000a__x000a_e.g. &quot;Restaurant&quot;, &quot;Medical Office&quot;, &quot;Retirement Home&quot;, &quot;Storage Garage&quot;" sqref="J15:J19"/>
    <dataValidation allowBlank="1" showInputMessage="1" showErrorMessage="1" promptTitle="Building Area_Description" prompt="Provide description of area. E.g. &quot;Existing Building&quot;, &quot;Addition to North Wing&quot;, etc. If only one existing building and one addition, put on same row. Hide all unnecessary rows. Insert rows as required." sqref="D23:D25"/>
    <dataValidation allowBlank="1" showInputMessage="1" showErrorMessage="1" promptTitle="Gross Area Description" prompt="Provide description of area. E.g. &quot;1st Storey&quot;, &quot;2nd Storey&quot;, &quot;1st Storey Existing Building/Addition 1&quot; etc. Hide all unnecessary rows. Insert rows as required." sqref="D28:D30"/>
    <dataValidation allowBlank="1" showInputMessage="1" showErrorMessage="1" promptTitle="Mezzanine Area Descriptions" prompt="Provide description of area. E.g. &quot;Storage Mezzanine 1&quot;, &quot;Mezzanine Portion of Room 345&quot;, etc. Hide all unnecessary rows. Insert rows as required." sqref="D33:D35"/>
    <dataValidation type="list" allowBlank="1" showInputMessage="1" showErrorMessage="1" promptTitle="Basis for load count" prompt="Select the basis of the occupant load count for each floor area." sqref="J57:J59">
      <formula1>DV_OccLoad</formula1>
    </dataValidation>
    <dataValidation allowBlank="1" showInputMessage="1" showErrorMessage="1" promptTitle="Floor Area Description" prompt="Provide description or identifier of each space or group of spaces. _x000a__x000a_e.g. &quot;Basement&quot;, &quot;Suite 502&quot;, &quot;Lecture Hall 103&quot;, etc. _x000a__x000a_Add rows as required. Hide unused rows." sqref="D57:D59"/>
    <dataValidation type="list" allowBlank="1" showInputMessage="1" showErrorMessage="1" sqref="J71:J74">
      <formula1>DV_SSConstType</formula1>
    </dataValidation>
    <dataValidation allowBlank="1" showInputMessage="1" showErrorMessage="1" promptTitle="Exposing Building Face" prompt="Provide identification of exposing building face._x000a_e.g. &quot;West Elevation&quot;_x000a_&quot;North Wall, Fire Compartment 1&quot;, etc." sqref="D71:D74"/>
    <dataValidation allowBlank="1" showInputMessage="1" showErrorMessage="1" promptTitle="Floor Area Description" prompt="Provide description or identifier of each space or group of spaces. _x000a__x000a_e.g. &quot;Suite 502&quot;, &quot;Lecture Hall 103&quot;, &quot;Restaurant Guests&quot;, &quot;Restaurant Staff&quot; etc. _x000a__x000a_Insert rows as required. Hide unused rows." sqref="D77:D79"/>
    <dataValidation type="list" allowBlank="1" showInputMessage="1" showErrorMessage="1" sqref="D50 D39">
      <formula1>"-,Yes,No"</formula1>
    </dataValidation>
    <dataValidation type="list" allowBlank="1" showInputMessage="1" showErrorMessage="1" promptTitle="Sprinkler System" prompt="Select sprinkler requirement. _x000a__x000a_Provide explanation on following row if required. Hide row if not required." sqref="D46:E46">
      <formula1>DV_SprinklerReqd</formula1>
    </dataValidation>
    <dataValidation type="list" allowBlank="1" showInputMessage="1" showErrorMessage="1" promptTitle="Sprinkler System" prompt="Select sprinkler provision. _x000a__x000a_Provide explanation on following row if required. Hide row if not required." sqref="I46:J46">
      <formula1>DV_Sprinkler</formula1>
    </dataValidation>
    <dataValidation type="list" errorStyle="information" allowBlank="1" showInputMessage="1" promptTitle="Building Classification" prompt="Select classification from drop-down list. _x000a_NOTE: If you select 02 - Major Occupancies first. List will be truncated to correspond with and be in same order as chosen occupancies._x000a__x000a_Hide unneeded rows." sqref="D43">
      <formula1>INDIRECT(DV_ClassMod3)</formula1>
    </dataValidation>
    <dataValidation type="list" errorStyle="information" allowBlank="1" showInputMessage="1" promptTitle="Building Classification" prompt="Select classification from drop-down list. _x000a_NOTE: If you select 02 - Major Occupancies first. List will be truncated to correspond with and be in same order as chosen occupancies._x000a__x000a_Hide unneeded rows." sqref="D44">
      <formula1>INDIRECT(DV_ClassMod4)</formula1>
    </dataValidation>
    <dataValidation type="list" allowBlank="1" showInputMessage="1" showErrorMessage="1" sqref="K57:K59">
      <formula1>"-, Yes, No"</formula1>
    </dataValidation>
    <dataValidation type="list" allowBlank="1" showInputMessage="1" showErrorMessage="1" promptTitle="Superimposed Major Occupancies" prompt="Select yes or no. If 'yes', provide explanation in adjacent column. _x000a__x000a_e.g. &quot;Three stories of Group C superimposed over one storey of Group E major occupancies.&quot;" sqref="D20">
      <formula1>DV_YesNo</formula1>
    </dataValidation>
    <dataValidation type="list" allowBlank="1" showInputMessage="1" showErrorMessage="1" sqref="F84">
      <formula1>DV_SoundXmission</formula1>
    </dataValidation>
    <dataValidation type="list" allowBlank="1" showInputMessage="1" showErrorMessage="1" sqref="E51">
      <formula1>$D$41:$D$45</formula1>
    </dataValidation>
    <dataValidation type="whole" allowBlank="1" showInputMessage="1" showErrorMessage="1" sqref="D62">
      <formula1>0</formula1>
      <formula2>100</formula2>
    </dataValidation>
    <dataValidation allowBlank="1" showInputMessage="1" showErrorMessage="1" prompt="Input the # required, a space, a /, a space, then the # provided." sqref="I77:K79"/>
    <dataValidation allowBlank="1" showInputMessage="1" showErrorMessage="1" prompt="Check www.ontario.ca/laws/regulation/120332_x000a_Update as needed." sqref="J10:J11 K11"/>
    <dataValidation type="list" allowBlank="1" showInputMessage="1" showErrorMessage="1" sqref="K71:K74">
      <formula1>DV_SSCladType</formula1>
    </dataValidation>
  </dataValidations>
  <pageMargins left="0.39370078740157483" right="0.39370078740157483" top="0.39370078740157483" bottom="0.39370078740157483" header="0.31496062992125984" footer="0.31496062992125984"/>
  <pageSetup fitToHeight="0" orientation="landscape"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54" r:id="rId4" name="Group Box 30">
              <controlPr defaultSize="0" autoFill="0" autoPict="0">
                <anchor moveWithCells="1">
                  <from>
                    <xdr:col>2</xdr:col>
                    <xdr:colOff>304800</xdr:colOff>
                    <xdr:row>1</xdr:row>
                    <xdr:rowOff>251460</xdr:rowOff>
                  </from>
                  <to>
                    <xdr:col>8</xdr:col>
                    <xdr:colOff>30480</xdr:colOff>
                    <xdr:row>4</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41" yWindow="552" count="1">
        <x14:dataValidation type="list" allowBlank="1" showInputMessage="1" showErrorMessage="1">
          <x14:formula1>
            <xm:f>Lookups!$A$42:$A$44</xm:f>
          </x14:formula1>
          <xm:sqref>D11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9" tint="0.59999389629810485"/>
    <pageSetUpPr fitToPage="1"/>
  </sheetPr>
  <dimension ref="A1:O87"/>
  <sheetViews>
    <sheetView showGridLines="0" zoomScale="120" zoomScaleNormal="120" workbookViewId="0">
      <selection activeCell="N2" sqref="N2"/>
    </sheetView>
  </sheetViews>
  <sheetFormatPr defaultColWidth="9.28515625" defaultRowHeight="16.5" customHeight="1" outlineLevelRow="1" x14ac:dyDescent="0.25"/>
  <cols>
    <col min="1" max="1" width="5.7109375" style="23" customWidth="1"/>
    <col min="2" max="2" width="15.7109375" style="2" customWidth="1"/>
    <col min="3" max="3" width="15.7109375" style="3" customWidth="1"/>
    <col min="4" max="4" width="15.7109375" style="2" customWidth="1"/>
    <col min="5" max="5" width="8.7109375" style="2" customWidth="1"/>
    <col min="6" max="7" width="12" style="2" customWidth="1"/>
    <col min="8" max="8" width="13.28515625" style="2" customWidth="1"/>
    <col min="9" max="9" width="18.7109375" style="2" customWidth="1"/>
    <col min="10" max="10" width="18.7109375" style="6" customWidth="1"/>
    <col min="11" max="11" width="15.7109375" style="6" customWidth="1"/>
    <col min="12" max="12" width="1.7109375" style="2" customWidth="1"/>
    <col min="13" max="13" width="2.7109375" style="2" customWidth="1"/>
    <col min="14" max="14" width="60.7109375" style="2" customWidth="1"/>
    <col min="15" max="15" width="64.7109375" style="294" customWidth="1"/>
    <col min="16" max="16384" width="9.28515625" style="2"/>
  </cols>
  <sheetData>
    <row r="1" spans="1:15" ht="19.2" x14ac:dyDescent="0.45">
      <c r="A1" s="1" t="str">
        <f>'Read Me First'!A1</f>
        <v xml:space="preserve">ONTARIO BUILDING CODE DATA MATRIX                                         </v>
      </c>
      <c r="D1" s="4"/>
      <c r="E1" s="5"/>
      <c r="F1" s="5"/>
      <c r="G1" s="5"/>
      <c r="I1" s="173"/>
      <c r="K1" s="287" t="str">
        <f>'Read Me First'!D1</f>
        <v>Issued: 2025 01 01</v>
      </c>
      <c r="M1" s="174"/>
      <c r="N1" s="303" t="s">
        <v>618</v>
      </c>
      <c r="O1" s="292"/>
    </row>
    <row r="2" spans="1:15" ht="17.399999999999999" x14ac:dyDescent="0.25">
      <c r="A2" s="82" t="s">
        <v>319</v>
      </c>
      <c r="B2" s="8"/>
      <c r="C2" s="9"/>
      <c r="D2" s="10"/>
      <c r="E2" s="10"/>
      <c r="F2" s="13"/>
      <c r="G2" s="13"/>
      <c r="H2" s="7"/>
      <c r="I2" s="172"/>
      <c r="J2" s="10"/>
      <c r="K2" s="9" t="s">
        <v>472</v>
      </c>
      <c r="M2" s="174"/>
      <c r="N2" s="304"/>
      <c r="O2" s="295"/>
    </row>
    <row r="3" spans="1:15" ht="24" customHeight="1" outlineLevel="1" x14ac:dyDescent="0.25">
      <c r="A3" s="7"/>
      <c r="B3" s="12" t="s">
        <v>188</v>
      </c>
      <c r="C3" s="391"/>
      <c r="D3" s="391"/>
      <c r="E3" s="391"/>
      <c r="F3" s="391"/>
      <c r="G3" s="391"/>
      <c r="H3" s="391"/>
      <c r="I3" s="8"/>
      <c r="J3" s="13"/>
      <c r="K3" s="13"/>
      <c r="M3" s="174"/>
      <c r="N3" s="304"/>
    </row>
    <row r="4" spans="1:15" ht="24" customHeight="1" outlineLevel="1" x14ac:dyDescent="0.25">
      <c r="A4" s="14"/>
      <c r="B4" s="15" t="s">
        <v>453</v>
      </c>
      <c r="C4" s="392"/>
      <c r="D4" s="392"/>
      <c r="E4" s="392"/>
      <c r="F4" s="392"/>
      <c r="G4" s="392"/>
      <c r="H4" s="392"/>
      <c r="M4" s="174"/>
      <c r="N4" s="304"/>
    </row>
    <row r="5" spans="1:15" ht="24" customHeight="1" outlineLevel="1" x14ac:dyDescent="0.25">
      <c r="A5" s="14"/>
      <c r="B5" s="15" t="s">
        <v>454</v>
      </c>
      <c r="C5" s="392"/>
      <c r="D5" s="392"/>
      <c r="E5" s="392"/>
      <c r="F5" s="392"/>
      <c r="G5" s="392"/>
      <c r="H5" s="392"/>
      <c r="M5" s="174"/>
      <c r="N5" s="304"/>
    </row>
    <row r="6" spans="1:15" ht="24" customHeight="1" outlineLevel="1" x14ac:dyDescent="0.25">
      <c r="A6" s="14"/>
      <c r="B6" s="15" t="s">
        <v>189</v>
      </c>
      <c r="C6" s="392"/>
      <c r="D6" s="392"/>
      <c r="E6" s="392"/>
      <c r="F6" s="392"/>
      <c r="G6" s="392"/>
      <c r="H6" s="392"/>
      <c r="M6" s="174"/>
      <c r="N6" s="304"/>
    </row>
    <row r="7" spans="1:15" ht="24" customHeight="1" outlineLevel="1" x14ac:dyDescent="0.25">
      <c r="A7" s="14"/>
      <c r="B7" s="15" t="s">
        <v>497</v>
      </c>
      <c r="C7" s="392"/>
      <c r="D7" s="392"/>
      <c r="E7" s="392"/>
      <c r="F7" s="392"/>
      <c r="G7" s="392"/>
      <c r="H7" s="392"/>
      <c r="M7" s="174"/>
      <c r="N7" s="304"/>
    </row>
    <row r="8" spans="1:15" ht="24" customHeight="1" outlineLevel="1" x14ac:dyDescent="0.25">
      <c r="A8" s="14"/>
      <c r="B8" s="15" t="s">
        <v>537</v>
      </c>
      <c r="C8" s="392"/>
      <c r="D8" s="392"/>
      <c r="E8" s="392"/>
      <c r="F8" s="392"/>
      <c r="G8" s="392"/>
      <c r="H8" s="392"/>
      <c r="M8" s="174"/>
      <c r="N8" s="304"/>
    </row>
    <row r="9" spans="1:15" ht="24" customHeight="1" outlineLevel="1" x14ac:dyDescent="0.25">
      <c r="A9" s="14"/>
      <c r="B9" s="16" t="s">
        <v>190</v>
      </c>
      <c r="C9" s="393"/>
      <c r="D9" s="393"/>
      <c r="E9" s="393"/>
      <c r="F9" s="393"/>
      <c r="G9" s="393"/>
      <c r="H9" s="393"/>
      <c r="I9" s="19" t="s">
        <v>191</v>
      </c>
      <c r="M9" s="174"/>
      <c r="N9" s="304"/>
    </row>
    <row r="10" spans="1:15" ht="15" x14ac:dyDescent="0.25">
      <c r="A10" s="133">
        <v>9</v>
      </c>
      <c r="B10" s="2" t="s">
        <v>437</v>
      </c>
      <c r="D10" s="434" t="s">
        <v>438</v>
      </c>
      <c r="E10" s="434"/>
      <c r="F10" s="6"/>
      <c r="G10" s="6"/>
      <c r="H10" s="9" t="s">
        <v>623</v>
      </c>
      <c r="I10" s="377" t="s">
        <v>577</v>
      </c>
      <c r="J10" s="13"/>
      <c r="K10" s="13"/>
      <c r="M10" s="174"/>
      <c r="N10" s="304"/>
      <c r="O10" s="308"/>
    </row>
    <row r="11" spans="1:15" ht="15" x14ac:dyDescent="0.25">
      <c r="A11" s="286"/>
      <c r="B11" s="19"/>
      <c r="C11" s="376"/>
      <c r="D11" s="451" t="s">
        <v>199</v>
      </c>
      <c r="E11" s="452" t="str">
        <f>IF(D11="-","&lt; Select YES or NO to indicate if the project was done under the 2012 OBC",IF(D11="YES","This design was substantially complete prior to January 1, 2025 under the 2012 Ontario Building Code.",IF(D11="NO","This design was NOT substantially complete prior to January 1, 2025 under the 2012 Ontario Building Code.")))</f>
        <v>&lt; Select YES or NO to indicate if the project was done under the 2012 OBC</v>
      </c>
      <c r="F11" s="380"/>
      <c r="G11" s="380"/>
      <c r="H11" s="380"/>
      <c r="I11" s="380"/>
      <c r="J11" s="378"/>
      <c r="K11" s="22"/>
      <c r="M11" s="174"/>
      <c r="N11" s="304"/>
      <c r="O11" s="308"/>
    </row>
    <row r="12" spans="1:15" ht="17.25" customHeight="1" x14ac:dyDescent="0.25">
      <c r="A12" s="133">
        <v>9.01</v>
      </c>
      <c r="B12" s="8" t="s">
        <v>192</v>
      </c>
      <c r="C12" s="9"/>
      <c r="D12" s="395" t="s">
        <v>199</v>
      </c>
      <c r="E12" s="395"/>
      <c r="F12" s="395"/>
      <c r="G12" s="395"/>
      <c r="H12" s="395"/>
      <c r="I12" s="160" t="str">
        <f>IF(D12="-","[Provide further description below.]","")</f>
        <v>[Provide further description below.]</v>
      </c>
      <c r="J12" s="10"/>
      <c r="K12" s="258" t="s">
        <v>734</v>
      </c>
      <c r="M12" s="174"/>
      <c r="N12" s="304"/>
      <c r="O12" s="295"/>
    </row>
    <row r="13" spans="1:15" ht="17.25" customHeight="1" outlineLevel="1" x14ac:dyDescent="0.25">
      <c r="A13" s="18"/>
      <c r="B13" s="19"/>
      <c r="C13" s="20"/>
      <c r="D13" s="435"/>
      <c r="E13" s="435"/>
      <c r="F13" s="435"/>
      <c r="G13" s="435"/>
      <c r="H13" s="435"/>
      <c r="I13" s="435"/>
      <c r="J13" s="435"/>
      <c r="K13" s="22"/>
      <c r="M13" s="174"/>
      <c r="N13" s="304"/>
    </row>
    <row r="14" spans="1:15" ht="17.25" customHeight="1" x14ac:dyDescent="0.25">
      <c r="A14" s="133">
        <v>9.02</v>
      </c>
      <c r="B14" s="400" t="s">
        <v>320</v>
      </c>
      <c r="C14" s="400"/>
      <c r="D14" s="112" t="s">
        <v>210</v>
      </c>
      <c r="E14" s="13"/>
      <c r="F14" s="13"/>
      <c r="G14" s="13"/>
      <c r="H14" s="8"/>
      <c r="I14" s="13" t="s">
        <v>296</v>
      </c>
      <c r="J14" s="13"/>
      <c r="K14" s="11" t="s">
        <v>321</v>
      </c>
      <c r="M14" s="174"/>
      <c r="N14" s="304"/>
    </row>
    <row r="15" spans="1:15" ht="17.25" customHeight="1" x14ac:dyDescent="0.25">
      <c r="D15" s="63" t="s">
        <v>199</v>
      </c>
      <c r="E15" s="15" t="str">
        <f>IFERROR(VLOOKUP(D15,Tbl_MajorOcc9[],2,FALSE),"Select occupany group/division from in-cell drop-down list to the left.")</f>
        <v>-</v>
      </c>
      <c r="F15" s="15"/>
      <c r="G15" s="15"/>
      <c r="H15" s="15"/>
      <c r="I15" s="65"/>
      <c r="J15" s="24"/>
      <c r="K15" s="25"/>
      <c r="M15" s="174"/>
      <c r="N15" s="304"/>
    </row>
    <row r="16" spans="1:15" ht="17.25" customHeight="1" x14ac:dyDescent="0.25">
      <c r="A16" s="26"/>
      <c r="D16" s="63" t="s">
        <v>199</v>
      </c>
      <c r="E16" s="15" t="str">
        <f>IFERROR(VLOOKUP(D16,Tbl_MajorOcc9[],2,FALSE),"Select occupany group/division from in-cell drop-down list to the left.")</f>
        <v>-</v>
      </c>
      <c r="F16" s="15"/>
      <c r="G16" s="15"/>
      <c r="H16" s="15"/>
      <c r="I16" s="65"/>
      <c r="J16" s="24"/>
      <c r="K16" s="25"/>
      <c r="M16" s="174"/>
      <c r="N16" s="304"/>
    </row>
    <row r="17" spans="1:14" ht="17.25" customHeight="1" x14ac:dyDescent="0.25">
      <c r="A17" s="26"/>
      <c r="D17" s="64" t="s">
        <v>199</v>
      </c>
      <c r="E17" s="16" t="str">
        <f>IFERROR(VLOOKUP(D17,Tbl_MajorOcc9[],2,FALSE),"Select occupany group/division from in-cell drop-down list to the left.")</f>
        <v>-</v>
      </c>
      <c r="I17" s="66"/>
      <c r="K17" s="25"/>
      <c r="M17" s="174"/>
      <c r="N17" s="304"/>
    </row>
    <row r="18" spans="1:14" ht="24" customHeight="1" x14ac:dyDescent="0.25">
      <c r="A18" s="133">
        <v>9.0299999999999994</v>
      </c>
      <c r="B18" s="400" t="s">
        <v>200</v>
      </c>
      <c r="C18" s="400"/>
      <c r="D18" s="67" t="s">
        <v>199</v>
      </c>
      <c r="E18" s="159" t="str">
        <f>IF(OR(D$18="Yes",D$18="-"),"[If Yes, provide explanation below; add lines as necessary]"," ")</f>
        <v>[If Yes, provide explanation below; add lines as necessary]</v>
      </c>
      <c r="F18" s="159"/>
      <c r="G18" s="159"/>
      <c r="H18" s="8"/>
      <c r="I18" s="8"/>
      <c r="J18" s="13"/>
      <c r="K18" s="11" t="s">
        <v>388</v>
      </c>
      <c r="M18" s="174"/>
      <c r="N18" s="304"/>
    </row>
    <row r="19" spans="1:14" ht="18" customHeight="1" x14ac:dyDescent="0.25">
      <c r="A19" s="230"/>
      <c r="B19" s="22"/>
      <c r="C19" s="22"/>
      <c r="D19" s="393"/>
      <c r="E19" s="393"/>
      <c r="F19" s="393"/>
      <c r="G19" s="393"/>
      <c r="H19" s="393"/>
      <c r="I19" s="393"/>
      <c r="J19" s="393"/>
      <c r="K19" s="40" t="s">
        <v>552</v>
      </c>
      <c r="M19" s="174"/>
      <c r="N19" s="304"/>
    </row>
    <row r="20" spans="1:14" ht="18" customHeight="1" x14ac:dyDescent="0.25">
      <c r="A20" s="133">
        <v>9.0399999999999991</v>
      </c>
      <c r="B20" s="8" t="s">
        <v>193</v>
      </c>
      <c r="C20" s="9"/>
      <c r="D20" s="8" t="s">
        <v>198</v>
      </c>
      <c r="E20" s="8"/>
      <c r="F20" s="8"/>
      <c r="G20" s="8"/>
      <c r="H20" s="29" t="s">
        <v>194</v>
      </c>
      <c r="I20" s="29" t="s">
        <v>195</v>
      </c>
      <c r="J20" s="29" t="s">
        <v>196</v>
      </c>
      <c r="K20" s="11" t="s">
        <v>236</v>
      </c>
      <c r="M20" s="174"/>
      <c r="N20" s="304"/>
    </row>
    <row r="21" spans="1:14" ht="18" customHeight="1" x14ac:dyDescent="0.25">
      <c r="D21" s="413"/>
      <c r="E21" s="413"/>
      <c r="F21" s="413"/>
      <c r="G21" s="413"/>
      <c r="H21" s="68"/>
      <c r="I21" s="68"/>
      <c r="J21" s="199">
        <f>ROUND(SUM(H21:I21),1)</f>
        <v>0</v>
      </c>
      <c r="K21" s="25"/>
      <c r="M21" s="174"/>
      <c r="N21" s="304"/>
    </row>
    <row r="22" spans="1:14" ht="18" customHeight="1" x14ac:dyDescent="0.25">
      <c r="D22" s="413"/>
      <c r="E22" s="413"/>
      <c r="F22" s="413"/>
      <c r="G22" s="413"/>
      <c r="H22" s="68"/>
      <c r="I22" s="68"/>
      <c r="J22" s="199">
        <f>ROUND(SUM(H22:I22),1)</f>
        <v>0</v>
      </c>
      <c r="K22" s="25"/>
      <c r="M22" s="174"/>
      <c r="N22" s="304"/>
    </row>
    <row r="23" spans="1:14" ht="18" customHeight="1" thickBot="1" x14ac:dyDescent="0.3">
      <c r="D23" s="413"/>
      <c r="E23" s="413"/>
      <c r="F23" s="413"/>
      <c r="G23" s="413"/>
      <c r="H23" s="362"/>
      <c r="I23" s="362"/>
      <c r="J23" s="363">
        <f>ROUND(SUM(H23:I23),1)</f>
        <v>0</v>
      </c>
      <c r="K23" s="25"/>
      <c r="M23" s="174"/>
      <c r="N23" s="304"/>
    </row>
    <row r="24" spans="1:14" ht="18" customHeight="1" thickTop="1" x14ac:dyDescent="0.25">
      <c r="D24" s="2" t="s">
        <v>196</v>
      </c>
      <c r="H24" s="364">
        <f>ROUND(SUM(H21:H23),1)</f>
        <v>0</v>
      </c>
      <c r="I24" s="364">
        <f>ROUND(SUM(I21:I23),1)</f>
        <v>0</v>
      </c>
      <c r="J24" s="364">
        <f>ROUND(SUM(J21:J23),1)</f>
        <v>0</v>
      </c>
      <c r="K24" s="25"/>
      <c r="M24" s="174"/>
      <c r="N24" s="304"/>
    </row>
    <row r="25" spans="1:14" ht="16.5" customHeight="1" x14ac:dyDescent="0.25">
      <c r="A25" s="133">
        <v>9.0500000000000007</v>
      </c>
      <c r="B25" s="8" t="s">
        <v>197</v>
      </c>
      <c r="C25" s="9"/>
      <c r="D25" s="12" t="s">
        <v>198</v>
      </c>
      <c r="E25" s="12"/>
      <c r="F25" s="12"/>
      <c r="G25" s="12"/>
      <c r="H25" s="30" t="s">
        <v>194</v>
      </c>
      <c r="I25" s="30" t="s">
        <v>195</v>
      </c>
      <c r="J25" s="30" t="s">
        <v>196</v>
      </c>
      <c r="K25" s="11" t="s">
        <v>236</v>
      </c>
      <c r="M25" s="174"/>
      <c r="N25" s="304"/>
    </row>
    <row r="26" spans="1:14" ht="16.5" customHeight="1" x14ac:dyDescent="0.25">
      <c r="D26" s="392"/>
      <c r="E26" s="392"/>
      <c r="F26" s="158"/>
      <c r="G26" s="158"/>
      <c r="H26" s="68"/>
      <c r="I26" s="68"/>
      <c r="J26" s="199">
        <f>ROUND(SUM(H26:I26),1)</f>
        <v>0</v>
      </c>
      <c r="K26" s="25"/>
      <c r="M26" s="174"/>
      <c r="N26" s="304"/>
    </row>
    <row r="27" spans="1:14" ht="16.5" customHeight="1" x14ac:dyDescent="0.25">
      <c r="D27" s="392"/>
      <c r="E27" s="392"/>
      <c r="F27" s="158"/>
      <c r="G27" s="158"/>
      <c r="H27" s="68"/>
      <c r="I27" s="68"/>
      <c r="J27" s="199">
        <f>ROUND(SUM(H27:I27),1)</f>
        <v>0</v>
      </c>
      <c r="K27" s="25"/>
      <c r="M27" s="174"/>
      <c r="N27" s="304"/>
    </row>
    <row r="28" spans="1:14" ht="16.5" customHeight="1" thickBot="1" x14ac:dyDescent="0.3">
      <c r="D28" s="392"/>
      <c r="E28" s="392"/>
      <c r="F28" s="158"/>
      <c r="G28" s="158"/>
      <c r="H28" s="362"/>
      <c r="I28" s="362"/>
      <c r="J28" s="363">
        <f>ROUND(SUM(H28:I28),1)</f>
        <v>0</v>
      </c>
      <c r="K28" s="25"/>
      <c r="M28" s="174"/>
      <c r="N28" s="304"/>
    </row>
    <row r="29" spans="1:14" ht="16.5" customHeight="1" thickTop="1" x14ac:dyDescent="0.25">
      <c r="A29" s="18"/>
      <c r="B29" s="19"/>
      <c r="C29" s="20"/>
      <c r="D29" s="16" t="s">
        <v>196</v>
      </c>
      <c r="E29" s="16"/>
      <c r="F29" s="16"/>
      <c r="G29" s="16"/>
      <c r="H29" s="364">
        <f>ROUND(SUM(H26:H28),1)</f>
        <v>0</v>
      </c>
      <c r="I29" s="364">
        <f>ROUND(SUM(I26:I28),1)</f>
        <v>0</v>
      </c>
      <c r="J29" s="364">
        <f>ROUND(SUM(J26:J28),1)</f>
        <v>0</v>
      </c>
      <c r="K29" s="22"/>
      <c r="M29" s="174"/>
      <c r="N29" s="304"/>
    </row>
    <row r="30" spans="1:14" ht="16.5" customHeight="1" x14ac:dyDescent="0.25">
      <c r="A30" s="133">
        <v>9.06</v>
      </c>
      <c r="B30" s="8" t="s">
        <v>243</v>
      </c>
      <c r="C30" s="9"/>
      <c r="D30" s="12" t="s">
        <v>198</v>
      </c>
      <c r="E30" s="12"/>
      <c r="F30" s="12"/>
      <c r="G30" s="12"/>
      <c r="H30" s="31" t="s">
        <v>194</v>
      </c>
      <c r="I30" s="31" t="s">
        <v>195</v>
      </c>
      <c r="J30" s="31" t="s">
        <v>196</v>
      </c>
      <c r="K30" s="11" t="s">
        <v>326</v>
      </c>
      <c r="M30" s="174"/>
      <c r="N30" s="304"/>
    </row>
    <row r="31" spans="1:14" ht="16.5" customHeight="1" x14ac:dyDescent="0.25">
      <c r="D31" s="413"/>
      <c r="E31" s="413"/>
      <c r="F31" s="413"/>
      <c r="G31" s="413"/>
      <c r="H31" s="68"/>
      <c r="I31" s="68"/>
      <c r="J31" s="199">
        <f>ROUND(SUM(H31:I31),1)</f>
        <v>0</v>
      </c>
      <c r="K31" s="25"/>
      <c r="M31" s="174"/>
      <c r="N31" s="304"/>
    </row>
    <row r="32" spans="1:14" ht="16.5" customHeight="1" x14ac:dyDescent="0.25">
      <c r="D32" s="413"/>
      <c r="E32" s="413"/>
      <c r="F32" s="413"/>
      <c r="G32" s="413"/>
      <c r="H32" s="68"/>
      <c r="I32" s="68"/>
      <c r="J32" s="199">
        <f>ROUND(SUM(H32:I32),1)</f>
        <v>0</v>
      </c>
      <c r="K32" s="25"/>
      <c r="M32" s="174"/>
      <c r="N32" s="304"/>
    </row>
    <row r="33" spans="1:15" ht="16.5" customHeight="1" thickBot="1" x14ac:dyDescent="0.3">
      <c r="D33" s="413"/>
      <c r="E33" s="413"/>
      <c r="F33" s="413"/>
      <c r="G33" s="413"/>
      <c r="H33" s="362"/>
      <c r="I33" s="362"/>
      <c r="J33" s="363">
        <f>ROUND(SUM(H33:I33),1)</f>
        <v>0</v>
      </c>
      <c r="K33" s="25"/>
      <c r="M33" s="174"/>
      <c r="N33" s="304"/>
    </row>
    <row r="34" spans="1:15" ht="16.5" customHeight="1" thickTop="1" x14ac:dyDescent="0.25">
      <c r="A34" s="18"/>
      <c r="B34" s="19"/>
      <c r="C34" s="20"/>
      <c r="D34" s="16" t="s">
        <v>196</v>
      </c>
      <c r="E34" s="16"/>
      <c r="F34" s="16"/>
      <c r="G34" s="16"/>
      <c r="H34" s="364">
        <f>ROUND(SUM(H31:H33),1)</f>
        <v>0</v>
      </c>
      <c r="I34" s="364">
        <f>ROUND(SUM(I31:I33),1)</f>
        <v>0</v>
      </c>
      <c r="J34" s="364">
        <f>ROUND(SUM(J31:J33),1)</f>
        <v>0</v>
      </c>
      <c r="K34" s="22"/>
      <c r="M34" s="174"/>
      <c r="N34" s="304"/>
    </row>
    <row r="35" spans="1:15" ht="20.399999999999999" x14ac:dyDescent="0.25">
      <c r="A35" s="133">
        <v>9.07</v>
      </c>
      <c r="B35" s="8" t="s">
        <v>244</v>
      </c>
      <c r="C35" s="9"/>
      <c r="D35" s="127"/>
      <c r="E35" s="8" t="s">
        <v>465</v>
      </c>
      <c r="F35" s="8"/>
      <c r="G35" s="8"/>
      <c r="H35" s="8"/>
      <c r="I35" s="234"/>
      <c r="J35" s="8" t="s">
        <v>473</v>
      </c>
      <c r="K35" s="11" t="s">
        <v>327</v>
      </c>
      <c r="M35" s="174"/>
      <c r="N35" s="304"/>
    </row>
    <row r="36" spans="1:15" ht="16.5" customHeight="1" x14ac:dyDescent="0.25">
      <c r="D36" s="233"/>
      <c r="E36" s="2" t="s">
        <v>466</v>
      </c>
      <c r="K36" s="22"/>
      <c r="M36" s="174"/>
      <c r="N36" s="304"/>
    </row>
    <row r="37" spans="1:15" ht="30" customHeight="1" x14ac:dyDescent="0.25">
      <c r="A37" s="133">
        <v>9.08</v>
      </c>
      <c r="B37" s="403" t="s">
        <v>538</v>
      </c>
      <c r="C37" s="403"/>
      <c r="D37" s="62" t="s">
        <v>199</v>
      </c>
      <c r="E37" s="27" t="s">
        <v>496</v>
      </c>
      <c r="F37" s="27"/>
      <c r="G37" s="27"/>
      <c r="H37" s="27"/>
      <c r="I37" s="27"/>
      <c r="J37" s="17"/>
      <c r="K37" s="17" t="s">
        <v>328</v>
      </c>
      <c r="M37" s="174"/>
      <c r="N37" s="304"/>
    </row>
    <row r="38" spans="1:15" ht="25.05" customHeight="1" x14ac:dyDescent="0.25">
      <c r="A38" s="133">
        <v>9.09</v>
      </c>
      <c r="B38" s="8" t="s">
        <v>202</v>
      </c>
      <c r="C38" s="9"/>
      <c r="D38" s="395" t="s">
        <v>199</v>
      </c>
      <c r="E38" s="395"/>
      <c r="F38" s="12"/>
      <c r="G38" s="12" t="s">
        <v>546</v>
      </c>
      <c r="H38" s="395" t="s">
        <v>199</v>
      </c>
      <c r="I38" s="395"/>
      <c r="J38" s="10"/>
      <c r="K38" s="258" t="s">
        <v>735</v>
      </c>
      <c r="M38" s="174"/>
      <c r="N38" s="304"/>
      <c r="O38" s="311"/>
    </row>
    <row r="39" spans="1:15" ht="16.5" customHeight="1" outlineLevel="1" x14ac:dyDescent="0.25">
      <c r="A39" s="18"/>
      <c r="B39" s="19"/>
      <c r="C39" s="20"/>
      <c r="D39" s="146" t="s">
        <v>270</v>
      </c>
      <c r="E39" s="393"/>
      <c r="F39" s="393"/>
      <c r="G39" s="393"/>
      <c r="H39" s="393"/>
      <c r="I39" s="393"/>
      <c r="J39" s="393"/>
      <c r="K39" s="273"/>
      <c r="M39" s="174"/>
      <c r="N39" s="304"/>
    </row>
    <row r="40" spans="1:15" ht="16.5" customHeight="1" x14ac:dyDescent="0.25">
      <c r="A40" s="147">
        <v>9.1</v>
      </c>
      <c r="B40" s="27" t="s">
        <v>204</v>
      </c>
      <c r="C40" s="28"/>
      <c r="D40" s="397" t="s">
        <v>199</v>
      </c>
      <c r="E40" s="397"/>
      <c r="F40" s="17"/>
      <c r="G40" s="17"/>
      <c r="H40" s="28" t="s">
        <v>271</v>
      </c>
      <c r="I40" s="145" t="s">
        <v>199</v>
      </c>
      <c r="J40" s="17"/>
      <c r="K40" s="261" t="s">
        <v>333</v>
      </c>
      <c r="M40" s="174"/>
      <c r="N40" s="304"/>
    </row>
    <row r="41" spans="1:15" ht="30" customHeight="1" x14ac:dyDescent="0.25">
      <c r="A41" s="147">
        <v>9.11</v>
      </c>
      <c r="B41" s="401" t="s">
        <v>539</v>
      </c>
      <c r="C41" s="401"/>
      <c r="D41" s="145" t="s">
        <v>199</v>
      </c>
      <c r="E41" s="17"/>
      <c r="F41" s="17"/>
      <c r="G41" s="17"/>
      <c r="H41" s="425" t="str">
        <f>IF(D41="No","[provide explanation]","")</f>
        <v/>
      </c>
      <c r="I41" s="425"/>
      <c r="J41" s="425"/>
      <c r="K41" s="261" t="s">
        <v>736</v>
      </c>
      <c r="M41" s="174"/>
      <c r="N41" s="304"/>
    </row>
    <row r="42" spans="1:15" ht="15" x14ac:dyDescent="0.25">
      <c r="A42" s="133">
        <v>9.1199999999999992</v>
      </c>
      <c r="B42" s="8" t="s">
        <v>205</v>
      </c>
      <c r="C42" s="9"/>
      <c r="D42" s="12"/>
      <c r="E42" s="12"/>
      <c r="F42" s="12"/>
      <c r="G42" s="12"/>
      <c r="H42" s="10"/>
      <c r="I42" s="10"/>
      <c r="J42" s="10"/>
      <c r="K42" s="2"/>
      <c r="M42" s="174"/>
      <c r="N42" s="304"/>
    </row>
    <row r="43" spans="1:15" ht="20.399999999999999" x14ac:dyDescent="0.25">
      <c r="A43" s="316"/>
      <c r="B43" s="259"/>
      <c r="C43" s="283"/>
      <c r="D43" s="12" t="s">
        <v>206</v>
      </c>
      <c r="E43" s="395" t="s">
        <v>199</v>
      </c>
      <c r="F43" s="395"/>
      <c r="G43" s="395"/>
      <c r="H43" s="284"/>
      <c r="I43" s="284"/>
      <c r="J43" s="284"/>
      <c r="K43" s="258" t="s">
        <v>737</v>
      </c>
      <c r="M43" s="174"/>
      <c r="N43" s="304"/>
    </row>
    <row r="44" spans="1:15" ht="16.5" customHeight="1" x14ac:dyDescent="0.25">
      <c r="A44" s="18"/>
      <c r="B44" s="19"/>
      <c r="C44" s="20"/>
      <c r="D44" s="16" t="s">
        <v>207</v>
      </c>
      <c r="E44" s="393" t="s">
        <v>674</v>
      </c>
      <c r="F44" s="393"/>
      <c r="G44" s="393"/>
      <c r="H44" s="195"/>
      <c r="I44" s="195" t="s">
        <v>524</v>
      </c>
      <c r="J44" s="76" t="s">
        <v>199</v>
      </c>
      <c r="K44" s="269"/>
      <c r="M44" s="174"/>
      <c r="N44" s="304"/>
    </row>
    <row r="45" spans="1:15" ht="22.95" customHeight="1" x14ac:dyDescent="0.25">
      <c r="A45" s="147">
        <v>9.1300000000000008</v>
      </c>
      <c r="B45" s="27" t="s">
        <v>431</v>
      </c>
      <c r="C45" s="28"/>
      <c r="D45" s="424" t="s">
        <v>199</v>
      </c>
      <c r="E45" s="424"/>
      <c r="F45" s="190"/>
      <c r="G45" s="190"/>
      <c r="H45" s="27"/>
      <c r="I45" s="27"/>
      <c r="J45" s="17"/>
      <c r="K45" s="261" t="s">
        <v>738</v>
      </c>
      <c r="M45" s="174"/>
      <c r="N45" s="304"/>
    </row>
    <row r="46" spans="1:15" ht="30.6" x14ac:dyDescent="0.25">
      <c r="A46" s="133">
        <v>9.14</v>
      </c>
      <c r="B46" s="8" t="s">
        <v>208</v>
      </c>
      <c r="C46" s="9"/>
      <c r="D46" s="254" t="s">
        <v>500</v>
      </c>
      <c r="E46" s="254"/>
      <c r="F46" s="408" t="s">
        <v>498</v>
      </c>
      <c r="G46" s="408"/>
      <c r="H46" s="161" t="s">
        <v>499</v>
      </c>
      <c r="I46" s="254" t="s">
        <v>209</v>
      </c>
      <c r="J46" s="161" t="s">
        <v>599</v>
      </c>
      <c r="K46" s="258" t="s">
        <v>680</v>
      </c>
      <c r="M46" s="174"/>
      <c r="N46" s="304"/>
      <c r="O46" s="312"/>
    </row>
    <row r="47" spans="1:15" ht="16.5" customHeight="1" x14ac:dyDescent="0.25">
      <c r="D47" s="392"/>
      <c r="E47" s="392"/>
      <c r="F47" s="392"/>
      <c r="G47" s="392"/>
      <c r="H47" s="262"/>
      <c r="I47" s="255" t="s">
        <v>199</v>
      </c>
      <c r="J47" s="196" t="s">
        <v>199</v>
      </c>
      <c r="K47" s="270"/>
      <c r="M47" s="174"/>
      <c r="N47" s="304"/>
    </row>
    <row r="48" spans="1:15" ht="16.5" customHeight="1" x14ac:dyDescent="0.25">
      <c r="D48" s="392"/>
      <c r="E48" s="392"/>
      <c r="F48" s="392"/>
      <c r="G48" s="392"/>
      <c r="H48" s="262"/>
      <c r="I48" s="255" t="s">
        <v>199</v>
      </c>
      <c r="J48" s="196" t="s">
        <v>199</v>
      </c>
      <c r="K48" s="270"/>
      <c r="M48" s="174"/>
      <c r="N48" s="304"/>
    </row>
    <row r="49" spans="1:15" ht="16.5" customHeight="1" thickBot="1" x14ac:dyDescent="0.3">
      <c r="D49" s="407"/>
      <c r="E49" s="407"/>
      <c r="F49" s="407"/>
      <c r="G49" s="407"/>
      <c r="H49" s="365"/>
      <c r="I49" s="255" t="s">
        <v>199</v>
      </c>
      <c r="J49" s="367" t="s">
        <v>199</v>
      </c>
      <c r="K49" s="270"/>
      <c r="M49" s="174"/>
      <c r="N49" s="304"/>
    </row>
    <row r="50" spans="1:15" ht="16.5" customHeight="1" thickTop="1" x14ac:dyDescent="0.25">
      <c r="A50" s="18"/>
      <c r="B50" s="19"/>
      <c r="C50" s="20"/>
      <c r="D50" s="16" t="s">
        <v>196</v>
      </c>
      <c r="E50" s="16"/>
      <c r="F50" s="16"/>
      <c r="G50" s="16"/>
      <c r="H50" s="366">
        <f>ROUND(SUM(H47:H49),0)</f>
        <v>0</v>
      </c>
      <c r="I50" s="146"/>
      <c r="J50" s="366"/>
      <c r="K50" s="269"/>
      <c r="M50" s="174"/>
      <c r="N50" s="304"/>
    </row>
    <row r="51" spans="1:15" ht="16.5" customHeight="1" x14ac:dyDescent="0.25">
      <c r="A51" s="147">
        <v>9.15</v>
      </c>
      <c r="B51" s="27" t="s">
        <v>213</v>
      </c>
      <c r="C51" s="28"/>
      <c r="D51" s="145" t="s">
        <v>199</v>
      </c>
      <c r="E51" s="27"/>
      <c r="F51" s="425" t="str">
        <f>IF($D51="No","[provide explanation here]","")</f>
        <v/>
      </c>
      <c r="G51" s="425"/>
      <c r="H51" s="425"/>
      <c r="I51" s="425"/>
      <c r="J51" s="425"/>
      <c r="K51" s="261" t="s">
        <v>739</v>
      </c>
      <c r="M51" s="174"/>
      <c r="N51" s="304"/>
      <c r="O51" s="311"/>
    </row>
    <row r="52" spans="1:15" ht="16.5" customHeight="1" x14ac:dyDescent="0.25">
      <c r="A52" s="147">
        <v>9.16</v>
      </c>
      <c r="B52" s="27" t="s">
        <v>214</v>
      </c>
      <c r="C52" s="28"/>
      <c r="D52" s="145" t="s">
        <v>199</v>
      </c>
      <c r="E52" s="27"/>
      <c r="F52" s="425" t="str">
        <f>IF($D52="Yes","[provide explanation here]"," ")</f>
        <v xml:space="preserve"> </v>
      </c>
      <c r="G52" s="425"/>
      <c r="H52" s="425"/>
      <c r="I52" s="425"/>
      <c r="J52" s="425"/>
      <c r="K52" s="261" t="s">
        <v>334</v>
      </c>
      <c r="M52" s="174"/>
      <c r="N52" s="304"/>
      <c r="O52" s="296"/>
    </row>
    <row r="53" spans="1:15" ht="30.6" x14ac:dyDescent="0.25">
      <c r="A53" s="133">
        <v>9.17</v>
      </c>
      <c r="B53" s="400" t="s">
        <v>215</v>
      </c>
      <c r="C53" s="400"/>
      <c r="D53" s="399" t="s">
        <v>278</v>
      </c>
      <c r="E53" s="399"/>
      <c r="F53" s="144"/>
      <c r="G53" s="144"/>
      <c r="H53" s="144" t="s">
        <v>523</v>
      </c>
      <c r="I53" s="144" t="s">
        <v>280</v>
      </c>
      <c r="J53" s="191" t="s">
        <v>281</v>
      </c>
      <c r="K53" s="258" t="s">
        <v>740</v>
      </c>
      <c r="M53" s="174"/>
      <c r="N53" s="304"/>
      <c r="O53" s="313"/>
    </row>
    <row r="54" spans="1:15" ht="16.5" customHeight="1" x14ac:dyDescent="0.25">
      <c r="D54" s="32" t="s">
        <v>331</v>
      </c>
      <c r="E54" s="32"/>
      <c r="F54" s="32"/>
      <c r="G54" s="32"/>
      <c r="H54" s="74"/>
      <c r="I54" s="74"/>
      <c r="J54" s="74" t="s">
        <v>199</v>
      </c>
      <c r="K54" s="25"/>
      <c r="M54" s="174"/>
      <c r="N54" s="304"/>
      <c r="O54" s="296"/>
    </row>
    <row r="55" spans="1:15" ht="16.5" customHeight="1" x14ac:dyDescent="0.25">
      <c r="D55" s="32" t="s">
        <v>218</v>
      </c>
      <c r="E55" s="32"/>
      <c r="F55" s="32"/>
      <c r="G55" s="32"/>
      <c r="H55" s="74"/>
      <c r="I55" s="74"/>
      <c r="J55" s="74" t="s">
        <v>199</v>
      </c>
      <c r="K55" s="25"/>
      <c r="M55" s="174"/>
      <c r="N55" s="304"/>
      <c r="O55" s="296"/>
    </row>
    <row r="56" spans="1:15" ht="16.5" customHeight="1" x14ac:dyDescent="0.25">
      <c r="D56" s="32" t="s">
        <v>217</v>
      </c>
      <c r="E56" s="32"/>
      <c r="F56" s="32"/>
      <c r="G56" s="32"/>
      <c r="H56" s="74"/>
      <c r="I56" s="74"/>
      <c r="J56" s="74" t="s">
        <v>199</v>
      </c>
      <c r="K56" s="25"/>
      <c r="M56" s="174"/>
      <c r="N56" s="304"/>
      <c r="O56" s="296"/>
    </row>
    <row r="57" spans="1:15" ht="31.8" x14ac:dyDescent="0.25">
      <c r="A57" s="133">
        <v>9.18</v>
      </c>
      <c r="B57" s="8" t="s">
        <v>219</v>
      </c>
      <c r="C57" s="34"/>
      <c r="D57" s="144" t="s">
        <v>520</v>
      </c>
      <c r="E57" s="144" t="s">
        <v>522</v>
      </c>
      <c r="F57" s="144" t="s">
        <v>560</v>
      </c>
      <c r="G57" s="278" t="s">
        <v>284</v>
      </c>
      <c r="H57" s="359" t="s">
        <v>732</v>
      </c>
      <c r="I57" s="33" t="s">
        <v>205</v>
      </c>
      <c r="J57" s="33" t="s">
        <v>283</v>
      </c>
      <c r="K57" s="237"/>
      <c r="M57" s="174"/>
      <c r="N57" s="304"/>
      <c r="O57" s="296"/>
    </row>
    <row r="58" spans="1:15" ht="16.5" customHeight="1" x14ac:dyDescent="0.25">
      <c r="B58" s="35"/>
      <c r="C58" s="36"/>
      <c r="D58" s="181"/>
      <c r="E58" s="183"/>
      <c r="F58" s="192"/>
      <c r="G58" s="226"/>
      <c r="H58" s="368" t="s">
        <v>731</v>
      </c>
      <c r="I58" s="156" t="s">
        <v>199</v>
      </c>
      <c r="J58" s="71" t="s">
        <v>199</v>
      </c>
      <c r="K58" s="37"/>
      <c r="M58" s="174"/>
      <c r="N58" s="304"/>
      <c r="O58" s="296"/>
    </row>
    <row r="59" spans="1:15" ht="16.5" customHeight="1" x14ac:dyDescent="0.25">
      <c r="B59" s="35"/>
      <c r="C59" s="36"/>
      <c r="D59" s="181"/>
      <c r="E59" s="183"/>
      <c r="F59" s="192"/>
      <c r="G59" s="226"/>
      <c r="H59" s="368" t="s">
        <v>731</v>
      </c>
      <c r="I59" s="156" t="s">
        <v>199</v>
      </c>
      <c r="J59" s="71" t="s">
        <v>199</v>
      </c>
      <c r="K59" s="37"/>
      <c r="M59" s="174"/>
      <c r="N59" s="304"/>
    </row>
    <row r="60" spans="1:15" ht="16.5" customHeight="1" x14ac:dyDescent="0.25">
      <c r="B60" s="35"/>
      <c r="C60" s="36"/>
      <c r="D60" s="181"/>
      <c r="E60" s="183"/>
      <c r="F60" s="193"/>
      <c r="G60" s="227"/>
      <c r="H60" s="369" t="s">
        <v>731</v>
      </c>
      <c r="I60" s="156" t="s">
        <v>199</v>
      </c>
      <c r="J60" s="71" t="s">
        <v>199</v>
      </c>
      <c r="K60" s="37"/>
      <c r="M60" s="174"/>
      <c r="N60" s="304"/>
    </row>
    <row r="61" spans="1:15" ht="16.5" customHeight="1" x14ac:dyDescent="0.25">
      <c r="A61" s="18"/>
      <c r="B61" s="38"/>
      <c r="C61" s="39"/>
      <c r="D61" s="182"/>
      <c r="E61" s="184"/>
      <c r="F61" s="194"/>
      <c r="G61" s="228"/>
      <c r="H61" s="370" t="s">
        <v>731</v>
      </c>
      <c r="I61" s="157" t="s">
        <v>199</v>
      </c>
      <c r="J61" s="76" t="s">
        <v>199</v>
      </c>
      <c r="K61" s="40"/>
      <c r="M61" s="174"/>
      <c r="N61" s="304"/>
    </row>
    <row r="62" spans="1:15" ht="24" customHeight="1" x14ac:dyDescent="0.25">
      <c r="A62" s="133">
        <v>9.19</v>
      </c>
      <c r="B62" s="400" t="s">
        <v>211</v>
      </c>
      <c r="C62" s="400"/>
      <c r="D62" s="12" t="s">
        <v>312</v>
      </c>
      <c r="E62" s="422" t="s">
        <v>516</v>
      </c>
      <c r="F62" s="422"/>
      <c r="G62" s="422"/>
      <c r="H62" s="422"/>
      <c r="I62" s="422"/>
      <c r="J62" s="422"/>
      <c r="K62" s="11" t="s">
        <v>474</v>
      </c>
      <c r="M62" s="174"/>
      <c r="N62" s="304"/>
    </row>
    <row r="63" spans="1:15" ht="40.799999999999997" x14ac:dyDescent="0.25">
      <c r="D63" s="162" t="s">
        <v>620</v>
      </c>
      <c r="E63" s="162"/>
      <c r="F63" s="162" t="s">
        <v>208</v>
      </c>
      <c r="G63" s="162" t="s">
        <v>313</v>
      </c>
      <c r="H63" s="51" t="s">
        <v>621</v>
      </c>
      <c r="I63" s="51" t="s">
        <v>733</v>
      </c>
      <c r="J63" s="51" t="s">
        <v>601</v>
      </c>
      <c r="K63" s="25"/>
      <c r="M63" s="174"/>
      <c r="N63" s="304"/>
    </row>
    <row r="64" spans="1:15" ht="16.5" customHeight="1" x14ac:dyDescent="0.25">
      <c r="D64" s="413"/>
      <c r="E64" s="413"/>
      <c r="F64" s="65"/>
      <c r="G64" s="192"/>
      <c r="H64" s="370" t="s">
        <v>731</v>
      </c>
      <c r="I64" s="370" t="s">
        <v>731</v>
      </c>
      <c r="J64" s="370" t="s">
        <v>731</v>
      </c>
      <c r="K64" s="25"/>
      <c r="M64" s="174"/>
      <c r="N64" s="304"/>
    </row>
    <row r="65" spans="1:15" ht="16.5" customHeight="1" x14ac:dyDescent="0.25">
      <c r="D65" s="413"/>
      <c r="E65" s="413"/>
      <c r="F65" s="65"/>
      <c r="G65" s="192"/>
      <c r="H65" s="370" t="s">
        <v>731</v>
      </c>
      <c r="I65" s="370" t="s">
        <v>731</v>
      </c>
      <c r="J65" s="370" t="s">
        <v>731</v>
      </c>
      <c r="K65" s="25"/>
      <c r="M65" s="174"/>
      <c r="N65" s="304"/>
    </row>
    <row r="66" spans="1:15" ht="16.5" customHeight="1" x14ac:dyDescent="0.25">
      <c r="A66" s="18"/>
      <c r="B66" s="19"/>
      <c r="C66" s="20"/>
      <c r="D66" s="393"/>
      <c r="E66" s="393"/>
      <c r="F66" s="77"/>
      <c r="G66" s="194"/>
      <c r="H66" s="370" t="s">
        <v>731</v>
      </c>
      <c r="I66" s="370" t="s">
        <v>731</v>
      </c>
      <c r="J66" s="370" t="s">
        <v>731</v>
      </c>
      <c r="K66" s="22"/>
      <c r="M66" s="174"/>
      <c r="N66" s="304"/>
    </row>
    <row r="67" spans="1:15" ht="20.399999999999999" x14ac:dyDescent="0.25">
      <c r="A67" s="133">
        <v>9.1999999999999993</v>
      </c>
      <c r="B67" s="214" t="s">
        <v>318</v>
      </c>
      <c r="C67" s="66" t="s">
        <v>199</v>
      </c>
      <c r="D67" s="279" t="s">
        <v>338</v>
      </c>
      <c r="E67" s="143"/>
      <c r="F67" s="143"/>
      <c r="G67" s="143"/>
      <c r="H67" s="422" t="s">
        <v>199</v>
      </c>
      <c r="I67" s="422"/>
      <c r="J67" s="422"/>
      <c r="K67" s="25" t="s">
        <v>342</v>
      </c>
      <c r="M67" s="174"/>
      <c r="N67" s="304"/>
      <c r="O67" s="293"/>
    </row>
    <row r="68" spans="1:15" ht="15.75" customHeight="1" x14ac:dyDescent="0.25">
      <c r="C68" s="44"/>
      <c r="D68" s="45" t="s">
        <v>343</v>
      </c>
      <c r="E68" s="45"/>
      <c r="F68" s="45"/>
      <c r="G68" s="45"/>
      <c r="H68" s="45"/>
      <c r="I68" s="45"/>
      <c r="J68" s="32"/>
      <c r="K68" s="25"/>
      <c r="M68" s="174"/>
      <c r="N68" s="304"/>
    </row>
    <row r="69" spans="1:15" ht="15.75" customHeight="1" x14ac:dyDescent="0.25">
      <c r="C69" s="44"/>
      <c r="D69" s="46" t="s">
        <v>605</v>
      </c>
      <c r="E69" s="47"/>
      <c r="F69" s="47"/>
      <c r="G69" s="47"/>
      <c r="H69" s="423" t="s">
        <v>347</v>
      </c>
      <c r="I69" s="423"/>
      <c r="J69" s="423"/>
      <c r="K69" s="25"/>
      <c r="M69" s="174"/>
      <c r="N69" s="304"/>
    </row>
    <row r="70" spans="1:15" ht="15.75" customHeight="1" x14ac:dyDescent="0.25">
      <c r="C70" s="44"/>
      <c r="D70" s="314" t="s">
        <v>603</v>
      </c>
      <c r="E70" s="47"/>
      <c r="F70" s="47"/>
      <c r="G70" s="47"/>
      <c r="H70" s="256"/>
      <c r="I70" s="461"/>
      <c r="J70" s="461"/>
      <c r="K70" s="25" t="s">
        <v>614</v>
      </c>
      <c r="M70" s="174"/>
      <c r="N70" s="304"/>
    </row>
    <row r="71" spans="1:15" ht="36" customHeight="1" x14ac:dyDescent="0.25">
      <c r="C71" s="36"/>
      <c r="D71" s="46" t="s">
        <v>361</v>
      </c>
      <c r="E71" s="47"/>
      <c r="F71" s="47"/>
      <c r="G71" s="429" t="s">
        <v>386</v>
      </c>
      <c r="H71" s="429"/>
      <c r="I71" s="48" t="s">
        <v>363</v>
      </c>
      <c r="J71" s="49" t="s">
        <v>362</v>
      </c>
      <c r="K71" s="25"/>
      <c r="M71" s="174"/>
      <c r="N71" s="304"/>
    </row>
    <row r="72" spans="1:15" ht="16.5" customHeight="1" x14ac:dyDescent="0.25">
      <c r="C72" s="36"/>
      <c r="D72" s="46" t="s">
        <v>387</v>
      </c>
      <c r="E72" s="47"/>
      <c r="F72" s="47"/>
      <c r="G72" s="428"/>
      <c r="H72" s="428"/>
      <c r="I72" s="238"/>
      <c r="J72" s="239" t="str">
        <f>IFERROR(I72/H72,"&lt;---- Input values.")</f>
        <v>&lt;---- Input values.</v>
      </c>
      <c r="K72" s="25"/>
      <c r="M72" s="174"/>
      <c r="N72" s="304"/>
    </row>
    <row r="73" spans="1:15" ht="16.5" customHeight="1" x14ac:dyDescent="0.25">
      <c r="C73" s="36"/>
      <c r="D73" s="46" t="s">
        <v>381</v>
      </c>
      <c r="E73" s="47"/>
      <c r="F73" s="47"/>
      <c r="G73" s="428"/>
      <c r="H73" s="428"/>
      <c r="I73" s="238"/>
      <c r="J73" s="239" t="str">
        <f>IFERROR(I73/H73,"&lt;---- Input values.")</f>
        <v>&lt;---- Input values.</v>
      </c>
      <c r="K73" s="25"/>
      <c r="M73" s="174"/>
      <c r="N73" s="304"/>
    </row>
    <row r="74" spans="1:15" ht="15.75" customHeight="1" x14ac:dyDescent="0.25">
      <c r="C74" s="36"/>
      <c r="D74" s="46" t="s">
        <v>352</v>
      </c>
      <c r="E74" s="47"/>
      <c r="F74" s="47"/>
      <c r="G74" s="47"/>
      <c r="H74" s="47"/>
      <c r="I74" s="423" t="s">
        <v>199</v>
      </c>
      <c r="J74" s="423"/>
      <c r="K74" s="25"/>
      <c r="M74" s="174"/>
      <c r="N74" s="304"/>
    </row>
    <row r="75" spans="1:15" ht="15.75" customHeight="1" x14ac:dyDescent="0.25">
      <c r="C75" s="36"/>
      <c r="D75" s="46" t="s">
        <v>349</v>
      </c>
      <c r="E75" s="47"/>
      <c r="F75" s="47"/>
      <c r="G75" s="47"/>
      <c r="H75" s="15"/>
      <c r="I75" s="413" t="s">
        <v>199</v>
      </c>
      <c r="J75" s="413"/>
      <c r="K75" s="37"/>
      <c r="M75" s="174"/>
      <c r="N75" s="304"/>
    </row>
    <row r="76" spans="1:15" ht="16.5" customHeight="1" x14ac:dyDescent="0.25">
      <c r="C76" s="36"/>
      <c r="D76" s="46" t="s">
        <v>360</v>
      </c>
      <c r="E76" s="47"/>
      <c r="F76" s="47"/>
      <c r="G76" s="47"/>
      <c r="H76" s="47"/>
      <c r="I76" s="423" t="s">
        <v>199</v>
      </c>
      <c r="J76" s="423"/>
      <c r="K76" s="37"/>
      <c r="M76" s="174"/>
      <c r="N76" s="304"/>
    </row>
    <row r="77" spans="1:15" ht="20.399999999999999" x14ac:dyDescent="0.25">
      <c r="C77" s="36"/>
      <c r="D77" s="372" t="s">
        <v>380</v>
      </c>
      <c r="E77" s="47"/>
      <c r="F77" s="47"/>
      <c r="G77" s="47"/>
      <c r="H77" s="47"/>
      <c r="I77" s="427" t="s">
        <v>199</v>
      </c>
      <c r="J77" s="427"/>
      <c r="K77" s="353" t="s">
        <v>693</v>
      </c>
      <c r="M77" s="174"/>
      <c r="N77" s="304"/>
    </row>
    <row r="78" spans="1:15" ht="16.5" customHeight="1" x14ac:dyDescent="0.25">
      <c r="A78" s="133">
        <v>9.2100000000000009</v>
      </c>
      <c r="B78" s="8" t="s">
        <v>606</v>
      </c>
      <c r="C78" s="9"/>
      <c r="D78" s="12" t="s">
        <v>678</v>
      </c>
      <c r="E78" s="12"/>
      <c r="F78" s="12"/>
      <c r="G78" s="12"/>
      <c r="H78" s="280"/>
      <c r="I78" s="126" t="s">
        <v>199</v>
      </c>
      <c r="J78" s="280"/>
      <c r="K78" s="257" t="s">
        <v>679</v>
      </c>
      <c r="M78" s="174"/>
      <c r="N78" s="304"/>
    </row>
    <row r="79" spans="1:15" ht="16.5" customHeight="1" x14ac:dyDescent="0.25">
      <c r="A79" s="185"/>
      <c r="D79" s="282" t="s">
        <v>677</v>
      </c>
      <c r="E79" s="433"/>
      <c r="F79" s="433"/>
      <c r="G79" s="433"/>
      <c r="H79" s="433"/>
      <c r="I79" s="433"/>
      <c r="J79" s="433"/>
      <c r="K79" s="25" t="s">
        <v>741</v>
      </c>
      <c r="M79" s="174"/>
      <c r="N79" s="304"/>
    </row>
    <row r="80" spans="1:15" ht="16.5" customHeight="1" x14ac:dyDescent="0.25">
      <c r="D80" s="421" t="s">
        <v>676</v>
      </c>
      <c r="E80" s="421"/>
      <c r="F80" s="393" t="s">
        <v>199</v>
      </c>
      <c r="G80" s="393"/>
      <c r="H80" s="393"/>
      <c r="I80" s="393"/>
      <c r="J80" s="393"/>
      <c r="K80" s="25"/>
      <c r="M80" s="174"/>
      <c r="N80" s="304"/>
    </row>
    <row r="81" spans="1:15" ht="20.399999999999999" customHeight="1" x14ac:dyDescent="0.25">
      <c r="A81" s="133">
        <v>9.2200000000000006</v>
      </c>
      <c r="B81" s="8" t="s">
        <v>316</v>
      </c>
      <c r="C81" s="9"/>
      <c r="D81" s="371" t="s">
        <v>622</v>
      </c>
      <c r="E81" s="280"/>
      <c r="F81" s="280"/>
      <c r="G81" s="315" t="s">
        <v>199</v>
      </c>
      <c r="H81" s="430" t="str">
        <f>IF(G81="-","&lt;-- Choose an option.",IF(G81="YES","Enter a reference to the alternate solution here.",""))</f>
        <v>&lt;-- Choose an option.</v>
      </c>
      <c r="I81" s="431"/>
      <c r="J81" s="432"/>
      <c r="K81" s="11"/>
      <c r="M81" s="174"/>
      <c r="N81" s="304"/>
    </row>
    <row r="82" spans="1:15" ht="15" x14ac:dyDescent="0.25">
      <c r="A82" s="185"/>
      <c r="D82" s="392"/>
      <c r="E82" s="392"/>
      <c r="F82" s="392"/>
      <c r="G82" s="392"/>
      <c r="H82" s="392"/>
      <c r="I82" s="392"/>
      <c r="J82" s="392"/>
      <c r="K82" s="25"/>
      <c r="M82" s="174"/>
      <c r="N82" s="304"/>
      <c r="O82" s="309"/>
    </row>
    <row r="83" spans="1:15" ht="15" x14ac:dyDescent="0.25">
      <c r="D83" s="405"/>
      <c r="E83" s="405"/>
      <c r="F83" s="405"/>
      <c r="G83" s="405"/>
      <c r="H83" s="405"/>
      <c r="I83" s="405"/>
      <c r="J83" s="405"/>
      <c r="K83" s="25"/>
      <c r="M83" s="174"/>
      <c r="N83" s="304"/>
    </row>
    <row r="84" spans="1:15" ht="24" customHeight="1" x14ac:dyDescent="0.25">
      <c r="D84" s="349">
        <v>1</v>
      </c>
      <c r="E84" s="426" t="s">
        <v>442</v>
      </c>
      <c r="F84" s="426"/>
      <c r="G84" s="426"/>
      <c r="H84" s="426"/>
      <c r="I84" s="426"/>
      <c r="J84" s="426"/>
      <c r="M84" s="174"/>
      <c r="N84" s="304"/>
    </row>
    <row r="85" spans="1:15" ht="15" x14ac:dyDescent="0.25">
      <c r="A85" s="178" t="s">
        <v>490</v>
      </c>
      <c r="B85" s="139"/>
      <c r="C85" s="140"/>
      <c r="D85" s="139"/>
      <c r="E85" s="139"/>
      <c r="F85" s="139"/>
      <c r="G85" s="139"/>
      <c r="H85" s="139"/>
      <c r="I85" s="139"/>
      <c r="J85" s="141"/>
      <c r="K85" s="251"/>
      <c r="L85" s="139"/>
      <c r="M85" s="174"/>
      <c r="N85" s="304"/>
      <c r="O85" s="295"/>
    </row>
    <row r="86" spans="1:15" ht="15" x14ac:dyDescent="0.25">
      <c r="A86" s="179" t="s">
        <v>488</v>
      </c>
      <c r="B86" s="139"/>
      <c r="C86" s="140"/>
      <c r="D86" s="139"/>
      <c r="E86" s="139"/>
      <c r="F86" s="139"/>
      <c r="G86" s="139"/>
      <c r="H86" s="139"/>
      <c r="I86" s="139"/>
      <c r="J86" s="141"/>
      <c r="K86" s="141"/>
      <c r="L86" s="139"/>
      <c r="M86" s="174"/>
      <c r="N86" s="304"/>
    </row>
    <row r="87" spans="1:15" ht="16.5" customHeight="1" x14ac:dyDescent="0.25">
      <c r="A87" s="108"/>
      <c r="B87" s="109"/>
      <c r="C87" s="110"/>
      <c r="D87" s="109"/>
      <c r="E87" s="109"/>
      <c r="F87" s="109"/>
      <c r="G87" s="109"/>
      <c r="H87" s="109"/>
      <c r="I87" s="109"/>
      <c r="J87" s="111"/>
      <c r="K87" s="111"/>
      <c r="L87" s="109"/>
      <c r="M87" s="174"/>
    </row>
  </sheetData>
  <sheetProtection sheet="1" formatCells="0" insertRows="0" deleteRows="0" selectLockedCells="1"/>
  <mergeCells count="64">
    <mergeCell ref="B53:C53"/>
    <mergeCell ref="B62:C62"/>
    <mergeCell ref="B18:C18"/>
    <mergeCell ref="D38:E38"/>
    <mergeCell ref="E62:J62"/>
    <mergeCell ref="D53:E53"/>
    <mergeCell ref="B41:C41"/>
    <mergeCell ref="F46:G46"/>
    <mergeCell ref="D47:E47"/>
    <mergeCell ref="F47:G47"/>
    <mergeCell ref="D48:E48"/>
    <mergeCell ref="F48:G48"/>
    <mergeCell ref="D49:E49"/>
    <mergeCell ref="F49:G49"/>
    <mergeCell ref="E43:G43"/>
    <mergeCell ref="D32:G32"/>
    <mergeCell ref="C8:H8"/>
    <mergeCell ref="C9:H9"/>
    <mergeCell ref="D10:E10"/>
    <mergeCell ref="D12:H12"/>
    <mergeCell ref="H38:I38"/>
    <mergeCell ref="D13:J13"/>
    <mergeCell ref="D21:G21"/>
    <mergeCell ref="D22:G22"/>
    <mergeCell ref="D23:G23"/>
    <mergeCell ref="D27:E27"/>
    <mergeCell ref="D28:E28"/>
    <mergeCell ref="D31:G31"/>
    <mergeCell ref="B14:C14"/>
    <mergeCell ref="B37:C37"/>
    <mergeCell ref="D19:J19"/>
    <mergeCell ref="D26:E26"/>
    <mergeCell ref="C3:H3"/>
    <mergeCell ref="C4:H4"/>
    <mergeCell ref="C5:H5"/>
    <mergeCell ref="C6:H6"/>
    <mergeCell ref="C7:H7"/>
    <mergeCell ref="E84:J84"/>
    <mergeCell ref="I77:J77"/>
    <mergeCell ref="D83:J83"/>
    <mergeCell ref="H69:J69"/>
    <mergeCell ref="D82:J82"/>
    <mergeCell ref="I76:J76"/>
    <mergeCell ref="G72:H72"/>
    <mergeCell ref="G73:H73"/>
    <mergeCell ref="G71:H71"/>
    <mergeCell ref="H81:J81"/>
    <mergeCell ref="F80:J80"/>
    <mergeCell ref="D80:E80"/>
    <mergeCell ref="E79:J79"/>
    <mergeCell ref="D33:G33"/>
    <mergeCell ref="E44:G44"/>
    <mergeCell ref="E39:J39"/>
    <mergeCell ref="D40:E40"/>
    <mergeCell ref="H41:J41"/>
    <mergeCell ref="H67:J67"/>
    <mergeCell ref="I74:J74"/>
    <mergeCell ref="I75:J75"/>
    <mergeCell ref="D45:E45"/>
    <mergeCell ref="D64:E64"/>
    <mergeCell ref="D65:E65"/>
    <mergeCell ref="D66:E66"/>
    <mergeCell ref="F51:J51"/>
    <mergeCell ref="F52:J52"/>
  </mergeCells>
  <dataValidations xWindow="496" yWindow="896" count="35">
    <dataValidation type="list" allowBlank="1" showInputMessage="1" showErrorMessage="1" sqref="E44">
      <formula1>DV_ConstActual</formula1>
    </dataValidation>
    <dataValidation type="list" allowBlank="1" showInputMessage="1" showErrorMessage="1" sqref="E43">
      <formula1>DV_ConstRestrictions</formula1>
    </dataValidation>
    <dataValidation type="list" allowBlank="1" showInputMessage="1" showErrorMessage="1" sqref="D41 J54:J56">
      <formula1>"-,Yes,No"</formula1>
    </dataValidation>
    <dataValidation type="list" allowBlank="1" showInputMessage="1" showErrorMessage="1" sqref="I40">
      <formula1>"-,Single Stage,Two Stage, N/A"</formula1>
    </dataValidation>
    <dataValidation type="list" allowBlank="1" showInputMessage="1" showErrorMessage="1" promptTitle="Fire Alarm" prompt="Select Required or Not Required._x000a__x000a_If required, select single or two-stage." sqref="D40">
      <formula1>"-,Required,Not Required"</formula1>
    </dataValidation>
    <dataValidation type="list" allowBlank="1" showInputMessage="1" showErrorMessage="1" promptTitle="Hazardous Substances" prompt="Select Yes or No. I yes, provide explanation." sqref="D52">
      <formula1>"-,Yes,No"</formula1>
    </dataValidation>
    <dataValidation type="list" allowBlank="1" showInputMessage="1" showErrorMessage="1" promptTitle="Barrier-free Design" prompt="Select Yes or No. If no, provide explanation for exemption." sqref="D51">
      <formula1>"-,Yes,No"</formula1>
    </dataValidation>
    <dataValidation type="list" allowBlank="1" showInputMessage="1" showErrorMessage="1" sqref="D37">
      <formula1>"-,1,2,3"</formula1>
    </dataValidation>
    <dataValidation type="list" allowBlank="1" showInputMessage="1" showErrorMessage="1" promptTitle="Superimposed Major Occupancies" prompt="Select yes or no. If 'yes', provide explanation in adjacent column. _x000a__x000a_e.g. &quot;Three stories of Group C superimposed over one storey of Group E major occupancies.&quot;" sqref="D18">
      <formula1>DV_YesNo</formula1>
    </dataValidation>
    <dataValidation type="list" allowBlank="1" showInputMessage="1" showErrorMessage="1" promptTitle="Project Type" prompt="Select project type from drop-down list. Enter brief description in cell below. _x000a__x000a_e.g. &quot;Construction of new mid-rise multi-use building.&quot;_x000a__x000a_Hide row below if no description required." sqref="D12">
      <formula1>DV_ProType</formula1>
    </dataValidation>
    <dataValidation type="list" allowBlank="1" showInputMessage="1" showErrorMessage="1" sqref="J44 I78 G81">
      <formula1>DV_YesNo</formula1>
    </dataValidation>
    <dataValidation type="list" allowBlank="1" showInputMessage="1" showErrorMessage="1" promptTitle="Compliance Option" prompt="Select option from list. If other than &quot;SB-12 Prescriptive&quot; hide the following rows and append pertinent information. e.g. Hot2000 energy report, etc." sqref="H67">
      <formula1>INDIRECT(DV_ComplianceMod)</formula1>
    </dataValidation>
    <dataValidation type="list" allowBlank="1" showInputMessage="1" showErrorMessage="1" sqref="H69">
      <formula1>DV_ClimaticZone</formula1>
    </dataValidation>
    <dataValidation type="list" allowBlank="1" showInputMessage="1" showErrorMessage="1" sqref="I75">
      <formula1>DV_Heating</formula1>
    </dataValidation>
    <dataValidation type="list" allowBlank="1" showInputMessage="1" showErrorMessage="1" sqref="I74">
      <formula1>DV_Fuel</formula1>
    </dataValidation>
    <dataValidation type="list" allowBlank="1" showInputMessage="1" showErrorMessage="1" promptTitle="EE_Category" prompt="Select &quot;Residential&quot; or &quot;Non-Residential&quot;._x000a__x000a_Hide/unhide the appropriate groups of rows for completion." sqref="C67">
      <formula1>DV_EnergyCat9</formula1>
    </dataValidation>
    <dataValidation type="list" allowBlank="1" showInputMessage="1" showErrorMessage="1" sqref="I76">
      <formula1>DV_OtherConditions</formula1>
    </dataValidation>
    <dataValidation type="list" allowBlank="1" showInputMessage="1" showErrorMessage="1" promptTitle="Post-Disaster" prompt="Select Yes or No. If yes, than Part 4 applies to the design per Div.A, 1.1.2.2.(2)" sqref="D45">
      <formula1>DV_YesNo</formula1>
    </dataValidation>
    <dataValidation type="list" allowBlank="1" showInputMessage="1" showErrorMessage="1" sqref="K57">
      <formula1>"9.10.14.,9.10.15."</formula1>
    </dataValidation>
    <dataValidation allowBlank="1" showInputMessage="1" showErrorMessage="1" promptTitle="Use" prompt="Provide description of use._x000a__x000a_e.g. &quot;Multi-unit Apartment Dwelling&quot;, &quot;Medical Office&quot;, &quot;Retirement Home&quot;, &quot;Storage Garage&quot;" sqref="I15:I17"/>
    <dataValidation type="list" allowBlank="1" showInputMessage="1" showErrorMessage="1" promptTitle="Major Occupancy" prompt="Select group/division for each major occupancy. Text in adjacent column will fill in. Selections made here will control available options in corresponding rows for building classification._x000a__x000a_Hide unneeded rows." sqref="D15:D17">
      <formula1>DV_OccGroup9</formula1>
    </dataValidation>
    <dataValidation allowBlank="1" showInputMessage="1" showErrorMessage="1" promptTitle="Building Area_Description" prompt="Provide description of area. E.g. &quot;Existing Building&quot;, &quot;Addition to North Wing&quot;, etc. If only one existing building and one addition, put on same row. Hide all unnecessary rows. Insert rows as required." sqref="D21:D23"/>
    <dataValidation allowBlank="1" showInputMessage="1" showErrorMessage="1" promptTitle="Gross Area Description" prompt="Provide description of area. E.g. &quot;1st Storey&quot;, &quot;2nd Storey&quot;, &quot;1st Storey Existing Building/Addition 1&quot; etc. Hide all unnecessary rows. Insert rows as required." sqref="D26:D28"/>
    <dataValidation allowBlank="1" showInputMessage="1" showErrorMessage="1" promptTitle="Mezzanine Area Descriptions" prompt="Provide description of area. E.g. &quot;Storage Mezzanine 1&quot;, &quot;Mezzanine Portion of Room 345&quot;, etc. Hide all unnecessary rows. Insert rows as required." sqref="D31:D33"/>
    <dataValidation allowBlank="1" showInputMessage="1" showErrorMessage="1" promptTitle="Floor Area Description" prompt="Provide description or identifier of each space or group of spaces. _x000a__x000a_e.g. &quot;Basement&quot;, &quot;Suite 502&quot;, &quot;Lecture Hall 103&quot;, etc. _x000a__x000a_Add rows as required. Hide unused rows." sqref="D47:D49"/>
    <dataValidation type="list" allowBlank="1" showInputMessage="1" showErrorMessage="1" promptTitle="Basis for load count" prompt="Select the basis of the occupant load count for each floor area." sqref="I47:I49">
      <formula1>DV_OccLoad</formula1>
    </dataValidation>
    <dataValidation type="list" allowBlank="1" showInputMessage="1" showErrorMessage="1" sqref="I58:J61">
      <formula1>DV_SSConstType</formula1>
    </dataValidation>
    <dataValidation allowBlank="1" showInputMessage="1" showErrorMessage="1" promptTitle="Exposing Building Face" prompt="Provide identification of exposing building face._x000a_e.g. &quot;West Elevation&quot;_x000a_&quot;North Wall, Fire Compartment 1&quot;, etc." sqref="D58:D61"/>
    <dataValidation allowBlank="1" showInputMessage="1" showErrorMessage="1" promptTitle="Floor Area Description" prompt="Provide description or identifier of each space or group of spaces. _x000a__x000a_e.g. &quot;Suite 502&quot;, &quot;Lecture Hall 103&quot;, &quot;Restaurant Guests&quot;, &quot;Restaurant Staff&quot; etc. _x000a__x000a_Insert rows as required. Hide unused rows." sqref="D64:D66"/>
    <dataValidation type="list" allowBlank="1" showInputMessage="1" showErrorMessage="1" promptTitle="Sprinkler System" prompt="Select sprinkler requirement. _x000a__x000a_Provide explanation on following row if required. Hide row if not required." sqref="D38:E38">
      <formula1>DV_SprinklerReqd</formula1>
    </dataValidation>
    <dataValidation type="list" allowBlank="1" showInputMessage="1" showErrorMessage="1" promptTitle="Sprinkler System" prompt="Select sprinkler provision. _x000a__x000a_Provide explanation on following row if required. Hide row if not required." sqref="H38:I38">
      <formula1>DV_Sprinkler</formula1>
    </dataValidation>
    <dataValidation type="list" allowBlank="1" showInputMessage="1" showErrorMessage="1" promptTitle="Compliance Packages" prompt="From SB-12 Tables 3.1.1.2.A-C and 3.1.1.3.A-C" sqref="I77:J77">
      <formula1>DV_ZoneSelected</formula1>
    </dataValidation>
    <dataValidation type="list" allowBlank="1" showInputMessage="1" showErrorMessage="1" sqref="J47:J49">
      <formula1>"-, Yes, No"</formula1>
    </dataValidation>
    <dataValidation type="list" allowBlank="1" showInputMessage="1" showErrorMessage="1" sqref="F80">
      <formula1>DV_SoundXmission</formula1>
    </dataValidation>
    <dataValidation allowBlank="1" showInputMessage="1" showErrorMessage="1" prompt="Check www.ontario.ca/laws/regulation/120332_x000a_Update as needed." sqref="I10 J11"/>
  </dataValidations>
  <pageMargins left="0.39370078740157483" right="0.39370078740157483" top="0.39370078740157483" bottom="0.39370078740157483" header="0.31496062992125984" footer="0.31496062992125984"/>
  <pageSetup fitToHeight="0" orientation="landscape"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2</xdr:col>
                    <xdr:colOff>304800</xdr:colOff>
                    <xdr:row>1</xdr:row>
                    <xdr:rowOff>251460</xdr:rowOff>
                  </from>
                  <to>
                    <xdr:col>7</xdr:col>
                    <xdr:colOff>701040</xdr:colOff>
                    <xdr:row>4</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496" yWindow="896" count="1">
        <x14:dataValidation type="list" allowBlank="1" showInputMessage="1" showErrorMessage="1">
          <x14:formula1>
            <xm:f>Lookups!$A$42:$A$44</xm:f>
          </x14:formula1>
          <xm:sqref>D11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59999389629810485"/>
    <pageSetUpPr fitToPage="1"/>
  </sheetPr>
  <dimension ref="A1:M59"/>
  <sheetViews>
    <sheetView showGridLines="0" zoomScale="120" zoomScaleNormal="120" workbookViewId="0">
      <selection activeCell="L2" sqref="L2"/>
    </sheetView>
  </sheetViews>
  <sheetFormatPr defaultColWidth="9.28515625" defaultRowHeight="16.5" customHeight="1" outlineLevelRow="1" x14ac:dyDescent="0.25"/>
  <cols>
    <col min="1" max="1" width="5.7109375" style="23" customWidth="1"/>
    <col min="2" max="2" width="15.7109375" style="2" customWidth="1"/>
    <col min="3" max="3" width="15.7109375" style="3" customWidth="1"/>
    <col min="4" max="4" width="15.7109375" style="2" customWidth="1"/>
    <col min="5" max="5" width="12.7109375" style="2" customWidth="1"/>
    <col min="6" max="6" width="15.7109375" style="2" customWidth="1"/>
    <col min="7" max="7" width="18.7109375" style="2" customWidth="1"/>
    <col min="8" max="8" width="18.7109375" style="6" customWidth="1"/>
    <col min="9" max="9" width="15.7109375" style="6" customWidth="1"/>
    <col min="10" max="10" width="1.7109375" style="2" customWidth="1"/>
    <col min="11" max="11" width="2.7109375" style="2" customWidth="1"/>
    <col min="12" max="12" width="60.7109375" style="2" customWidth="1"/>
    <col min="13" max="13" width="9.28515625" style="294" customWidth="1"/>
    <col min="14" max="16384" width="9.28515625" style="2"/>
  </cols>
  <sheetData>
    <row r="1" spans="1:13" ht="19.2" x14ac:dyDescent="0.45">
      <c r="A1" s="114" t="str">
        <f>'Read Me First'!A1</f>
        <v xml:space="preserve">ONTARIO BUILDING CODE DATA MATRIX                                         </v>
      </c>
      <c r="B1" s="19"/>
      <c r="C1" s="20"/>
      <c r="D1" s="117"/>
      <c r="E1" s="118"/>
      <c r="F1" s="19"/>
      <c r="G1" s="173"/>
      <c r="H1" s="21"/>
      <c r="I1" s="288" t="str">
        <f>'Read Me First'!D1</f>
        <v>Issued: 2025 01 01</v>
      </c>
      <c r="K1" s="174"/>
      <c r="L1" s="303" t="s">
        <v>618</v>
      </c>
      <c r="M1" s="292"/>
    </row>
    <row r="2" spans="1:13" ht="17.399999999999999" x14ac:dyDescent="0.25">
      <c r="A2" s="154" t="s">
        <v>433</v>
      </c>
      <c r="B2" s="27"/>
      <c r="C2" s="28"/>
      <c r="D2" s="17"/>
      <c r="E2" s="17"/>
      <c r="F2" s="155"/>
      <c r="G2" s="172"/>
      <c r="H2" s="17"/>
      <c r="I2" s="28" t="s">
        <v>472</v>
      </c>
      <c r="K2" s="174"/>
      <c r="L2" s="304"/>
      <c r="M2" s="295"/>
    </row>
    <row r="3" spans="1:13" ht="24" customHeight="1" outlineLevel="1" x14ac:dyDescent="0.25">
      <c r="A3" s="7"/>
      <c r="B3" s="8" t="s">
        <v>188</v>
      </c>
      <c r="C3" s="391"/>
      <c r="D3" s="391"/>
      <c r="E3" s="391"/>
      <c r="F3" s="391"/>
      <c r="G3" s="8"/>
      <c r="H3" s="13"/>
      <c r="I3" s="13"/>
      <c r="K3" s="174"/>
      <c r="L3" s="304"/>
    </row>
    <row r="4" spans="1:13" ht="24" customHeight="1" outlineLevel="1" x14ac:dyDescent="0.25">
      <c r="A4" s="14"/>
      <c r="B4" s="2" t="s">
        <v>453</v>
      </c>
      <c r="C4" s="392"/>
      <c r="D4" s="392"/>
      <c r="E4" s="392"/>
      <c r="F4" s="392"/>
      <c r="K4" s="174"/>
      <c r="L4" s="304"/>
    </row>
    <row r="5" spans="1:13" ht="24" customHeight="1" outlineLevel="1" x14ac:dyDescent="0.25">
      <c r="A5" s="14"/>
      <c r="B5" s="2" t="s">
        <v>454</v>
      </c>
      <c r="C5" s="392"/>
      <c r="D5" s="392"/>
      <c r="E5" s="392"/>
      <c r="F5" s="392"/>
      <c r="K5" s="174"/>
      <c r="L5" s="304"/>
    </row>
    <row r="6" spans="1:13" ht="24" customHeight="1" outlineLevel="1" x14ac:dyDescent="0.25">
      <c r="A6" s="14"/>
      <c r="B6" s="2" t="s">
        <v>189</v>
      </c>
      <c r="C6" s="392"/>
      <c r="D6" s="392"/>
      <c r="E6" s="392"/>
      <c r="F6" s="392"/>
      <c r="K6" s="174"/>
      <c r="L6" s="304"/>
    </row>
    <row r="7" spans="1:13" ht="24" customHeight="1" outlineLevel="1" x14ac:dyDescent="0.25">
      <c r="A7" s="14"/>
      <c r="B7" s="2" t="s">
        <v>497</v>
      </c>
      <c r="C7" s="392"/>
      <c r="D7" s="392"/>
      <c r="E7" s="392"/>
      <c r="F7" s="392"/>
      <c r="K7" s="174"/>
      <c r="L7" s="304"/>
    </row>
    <row r="8" spans="1:13" ht="24" customHeight="1" outlineLevel="1" x14ac:dyDescent="0.25">
      <c r="A8" s="14"/>
      <c r="B8" s="2" t="s">
        <v>537</v>
      </c>
      <c r="C8" s="392"/>
      <c r="D8" s="392"/>
      <c r="E8" s="392"/>
      <c r="F8" s="392"/>
      <c r="K8" s="174"/>
      <c r="L8" s="304"/>
    </row>
    <row r="9" spans="1:13" ht="24" customHeight="1" outlineLevel="1" x14ac:dyDescent="0.25">
      <c r="A9" s="153"/>
      <c r="B9" s="19" t="s">
        <v>190</v>
      </c>
      <c r="C9" s="393"/>
      <c r="D9" s="393"/>
      <c r="E9" s="393"/>
      <c r="F9" s="393"/>
      <c r="G9" s="19" t="s">
        <v>191</v>
      </c>
      <c r="H9" s="21"/>
      <c r="I9" s="21"/>
      <c r="K9" s="174"/>
      <c r="L9" s="304"/>
    </row>
    <row r="10" spans="1:13" ht="15" x14ac:dyDescent="0.25">
      <c r="A10" s="136">
        <v>10</v>
      </c>
      <c r="B10" s="8" t="s">
        <v>437</v>
      </c>
      <c r="C10" s="9"/>
      <c r="D10" s="462" t="s">
        <v>438</v>
      </c>
      <c r="E10" s="379"/>
      <c r="F10" s="9" t="s">
        <v>623</v>
      </c>
      <c r="G10" s="377" t="s">
        <v>681</v>
      </c>
      <c r="H10" s="13"/>
      <c r="I10" s="13"/>
      <c r="K10" s="174"/>
      <c r="L10" s="304"/>
      <c r="M10" s="308"/>
    </row>
    <row r="11" spans="1:13" ht="20.399999999999999" customHeight="1" x14ac:dyDescent="0.25">
      <c r="A11" s="286"/>
      <c r="B11" s="19"/>
      <c r="C11" s="376"/>
      <c r="D11" s="451" t="s">
        <v>199</v>
      </c>
      <c r="E11" s="439" t="s">
        <v>761</v>
      </c>
      <c r="F11" s="439"/>
      <c r="G11" s="439"/>
      <c r="H11" s="439"/>
      <c r="I11" s="439"/>
      <c r="K11" s="174"/>
      <c r="L11" s="304"/>
      <c r="M11" s="308"/>
    </row>
    <row r="12" spans="1:13" ht="15" x14ac:dyDescent="0.25">
      <c r="A12" s="136">
        <f>0.01+$A10</f>
        <v>10.01</v>
      </c>
      <c r="B12" s="8" t="s">
        <v>192</v>
      </c>
      <c r="C12" s="9"/>
      <c r="D12" s="395" t="s">
        <v>199</v>
      </c>
      <c r="E12" s="395"/>
      <c r="F12" s="395"/>
      <c r="G12" s="160" t="str">
        <f>IF(D12="-","[Provide further description below.]","")</f>
        <v>[Provide further description below.]</v>
      </c>
      <c r="H12" s="10"/>
      <c r="I12" s="258" t="s">
        <v>579</v>
      </c>
      <c r="K12" s="174"/>
      <c r="L12" s="304"/>
      <c r="M12" s="295"/>
    </row>
    <row r="13" spans="1:13" ht="15" outlineLevel="1" x14ac:dyDescent="0.25">
      <c r="A13" s="18"/>
      <c r="B13" s="19"/>
      <c r="C13" s="20"/>
      <c r="D13" s="396"/>
      <c r="E13" s="396"/>
      <c r="F13" s="396"/>
      <c r="G13" s="396"/>
      <c r="H13" s="396"/>
      <c r="I13" s="269"/>
      <c r="K13" s="174"/>
      <c r="L13" s="304"/>
    </row>
    <row r="14" spans="1:13" ht="24" customHeight="1" x14ac:dyDescent="0.25">
      <c r="A14" s="136">
        <f>0.01+$A12</f>
        <v>10.02</v>
      </c>
      <c r="B14" s="400" t="s">
        <v>476</v>
      </c>
      <c r="C14" s="400"/>
      <c r="D14" s="112" t="s">
        <v>210</v>
      </c>
      <c r="E14" s="13"/>
      <c r="F14" s="8"/>
      <c r="G14" s="13" t="s">
        <v>296</v>
      </c>
      <c r="H14" s="13"/>
      <c r="I14" s="258" t="s">
        <v>682</v>
      </c>
      <c r="K14" s="174"/>
      <c r="L14" s="304"/>
    </row>
    <row r="15" spans="1:13" ht="15" x14ac:dyDescent="0.25">
      <c r="D15" s="63"/>
      <c r="E15" s="464" t="str">
        <f>IFERROR(VLOOKUP(D15,Tbl_MajorOcc3[],2,FALSE),"Select occupany group/division from in-cell drop-down list to the left.")</f>
        <v>Select occupany group/division from in-cell drop-down list to the left.</v>
      </c>
      <c r="F15" s="15"/>
      <c r="G15" s="65"/>
      <c r="H15" s="71"/>
      <c r="I15" s="270"/>
      <c r="K15" s="174"/>
      <c r="L15" s="304"/>
    </row>
    <row r="16" spans="1:13" ht="15" x14ac:dyDescent="0.25">
      <c r="A16" s="26"/>
      <c r="D16" s="63"/>
      <c r="E16" s="464" t="str">
        <f>IFERROR(VLOOKUP(D16,Tbl_MajorOcc3[],2,FALSE),"Select occupany group/division from in-cell drop-down list to the left.")</f>
        <v>Select occupany group/division from in-cell drop-down list to the left.</v>
      </c>
      <c r="F16" s="15"/>
      <c r="G16" s="65"/>
      <c r="H16" s="71"/>
      <c r="I16" s="270"/>
      <c r="K16" s="174"/>
      <c r="L16" s="304"/>
    </row>
    <row r="17" spans="1:12" ht="15" x14ac:dyDescent="0.25">
      <c r="A17" s="128"/>
      <c r="B17" s="19"/>
      <c r="C17" s="20"/>
      <c r="D17" s="64"/>
      <c r="E17" s="465" t="str">
        <f>IFERROR(VLOOKUP(D17,Tbl_MajorOcc3[],2,FALSE),"Select occupany group/division from in-cell drop-down list to the left.")</f>
        <v>Select occupany group/division from in-cell drop-down list to the left.</v>
      </c>
      <c r="F17" s="19"/>
      <c r="G17" s="151"/>
      <c r="H17" s="148"/>
      <c r="I17" s="269"/>
      <c r="K17" s="174"/>
      <c r="L17" s="304"/>
    </row>
    <row r="18" spans="1:12" ht="24" customHeight="1" x14ac:dyDescent="0.25">
      <c r="A18" s="136">
        <f>0.01+$A14</f>
        <v>10.029999999999999</v>
      </c>
      <c r="B18" s="400" t="s">
        <v>200</v>
      </c>
      <c r="C18" s="400"/>
      <c r="D18" s="67" t="s">
        <v>199</v>
      </c>
      <c r="E18" s="159" t="str">
        <f>IF(OR(D$18="Yes",D$18="-"),"[If Yes, provide explanation below; add lines as necessary]"," ")</f>
        <v>[If Yes, provide explanation below; add lines as necessary]</v>
      </c>
      <c r="F18" s="8"/>
      <c r="G18" s="8"/>
      <c r="H18" s="13"/>
      <c r="I18" s="258" t="s">
        <v>580</v>
      </c>
      <c r="J18" s="25"/>
      <c r="K18" s="177"/>
      <c r="L18" s="304"/>
    </row>
    <row r="19" spans="1:12" ht="15" outlineLevel="1" x14ac:dyDescent="0.25">
      <c r="A19" s="18"/>
      <c r="B19" s="19"/>
      <c r="C19" s="20"/>
      <c r="D19" s="405" t="s">
        <v>199</v>
      </c>
      <c r="E19" s="405"/>
      <c r="F19" s="405"/>
      <c r="G19" s="405"/>
      <c r="H19" s="405"/>
      <c r="I19" s="269"/>
      <c r="J19" s="25"/>
      <c r="K19" s="177"/>
      <c r="L19" s="304"/>
    </row>
    <row r="20" spans="1:12" ht="20.399999999999999" x14ac:dyDescent="0.25">
      <c r="A20" s="136">
        <f>0.01+$A18</f>
        <v>10.039999999999999</v>
      </c>
      <c r="B20" s="8" t="s">
        <v>244</v>
      </c>
      <c r="C20" s="9"/>
      <c r="D20" s="127"/>
      <c r="E20" s="8" t="s">
        <v>465</v>
      </c>
      <c r="F20" s="8"/>
      <c r="G20" s="201"/>
      <c r="H20" s="13" t="s">
        <v>456</v>
      </c>
      <c r="I20" s="258" t="s">
        <v>582</v>
      </c>
      <c r="K20" s="174"/>
      <c r="L20" s="304"/>
    </row>
    <row r="21" spans="1:12" ht="15" x14ac:dyDescent="0.25">
      <c r="A21" s="137"/>
      <c r="B21" s="19"/>
      <c r="C21" s="20"/>
      <c r="D21" s="148"/>
      <c r="E21" s="19" t="s">
        <v>466</v>
      </c>
      <c r="F21" s="19"/>
      <c r="G21" s="19"/>
      <c r="H21" s="21"/>
      <c r="I21" s="269"/>
      <c r="K21" s="174"/>
      <c r="L21" s="304"/>
    </row>
    <row r="22" spans="1:12" ht="24" customHeight="1" x14ac:dyDescent="0.25">
      <c r="A22" s="152">
        <f>0.01+$A20</f>
        <v>10.049999999999999</v>
      </c>
      <c r="B22" s="403" t="s">
        <v>538</v>
      </c>
      <c r="C22" s="403"/>
      <c r="D22" s="202" t="s">
        <v>199</v>
      </c>
      <c r="E22" s="27" t="s">
        <v>486</v>
      </c>
      <c r="F22" s="27"/>
      <c r="G22" s="27"/>
      <c r="H22" s="17"/>
      <c r="I22" s="261" t="s">
        <v>581</v>
      </c>
      <c r="K22" s="174"/>
      <c r="L22" s="304"/>
    </row>
    <row r="23" spans="1:12" ht="20.399999999999999" x14ac:dyDescent="0.25">
      <c r="A23" s="152">
        <f>0.01+$A22</f>
        <v>10.059999999999999</v>
      </c>
      <c r="B23" s="27" t="s">
        <v>391</v>
      </c>
      <c r="C23" s="28"/>
      <c r="D23" s="62" t="s">
        <v>199</v>
      </c>
      <c r="E23" s="27"/>
      <c r="F23" s="27"/>
      <c r="G23" s="27"/>
      <c r="H23" s="17"/>
      <c r="I23" s="261" t="s">
        <v>583</v>
      </c>
      <c r="K23" s="174"/>
      <c r="L23" s="304"/>
    </row>
    <row r="24" spans="1:12" ht="25.05" customHeight="1" x14ac:dyDescent="0.25">
      <c r="A24" s="136">
        <f>0.01+$A23</f>
        <v>10.069999999999999</v>
      </c>
      <c r="B24" s="400" t="s">
        <v>389</v>
      </c>
      <c r="C24" s="400"/>
      <c r="D24" s="8" t="s">
        <v>402</v>
      </c>
      <c r="E24" s="8"/>
      <c r="F24" s="8"/>
      <c r="G24" s="67" t="s">
        <v>199</v>
      </c>
      <c r="H24" s="13"/>
      <c r="I24" s="258" t="s">
        <v>584</v>
      </c>
      <c r="K24" s="174"/>
      <c r="L24" s="304"/>
    </row>
    <row r="25" spans="1:12" ht="20.399999999999999" x14ac:dyDescent="0.25">
      <c r="A25" s="2"/>
      <c r="D25" s="15" t="s">
        <v>390</v>
      </c>
      <c r="E25" s="15"/>
      <c r="F25" s="50"/>
      <c r="G25" s="65" t="s">
        <v>199</v>
      </c>
      <c r="H25" s="24"/>
      <c r="I25" s="272" t="s">
        <v>585</v>
      </c>
      <c r="K25" s="174"/>
      <c r="L25" s="304"/>
    </row>
    <row r="26" spans="1:12" ht="20.399999999999999" x14ac:dyDescent="0.25">
      <c r="A26" s="2"/>
      <c r="D26" s="15" t="s">
        <v>393</v>
      </c>
      <c r="E26" s="15"/>
      <c r="F26" s="50"/>
      <c r="G26" s="65" t="s">
        <v>199</v>
      </c>
      <c r="H26" s="24"/>
      <c r="I26" s="272" t="s">
        <v>586</v>
      </c>
      <c r="K26" s="174"/>
      <c r="L26" s="304"/>
    </row>
    <row r="27" spans="1:12" ht="20.399999999999999" x14ac:dyDescent="0.25">
      <c r="A27" s="350"/>
      <c r="B27" s="259"/>
      <c r="C27" s="283"/>
      <c r="D27" s="259" t="s">
        <v>201</v>
      </c>
      <c r="E27" s="259"/>
      <c r="F27" s="393" t="s">
        <v>199</v>
      </c>
      <c r="G27" s="393"/>
      <c r="H27" s="284"/>
      <c r="I27" s="351" t="s">
        <v>495</v>
      </c>
      <c r="K27" s="174"/>
      <c r="L27" s="304"/>
    </row>
    <row r="28" spans="1:12" ht="20.399999999999999" x14ac:dyDescent="0.25">
      <c r="A28" s="136">
        <f>0.01+$A24</f>
        <v>10.079999999999998</v>
      </c>
      <c r="B28" s="8" t="s">
        <v>208</v>
      </c>
      <c r="C28" s="9"/>
      <c r="D28" s="144" t="s">
        <v>500</v>
      </c>
      <c r="E28" s="144"/>
      <c r="F28" s="144" t="s">
        <v>498</v>
      </c>
      <c r="G28" s="144" t="s">
        <v>209</v>
      </c>
      <c r="H28" s="163" t="s">
        <v>499</v>
      </c>
      <c r="I28" s="11" t="s">
        <v>309</v>
      </c>
      <c r="K28" s="174"/>
      <c r="L28" s="304"/>
    </row>
    <row r="29" spans="1:12" ht="15" x14ac:dyDescent="0.25">
      <c r="D29" s="392"/>
      <c r="E29" s="392"/>
      <c r="F29" s="158"/>
      <c r="G29" s="71" t="s">
        <v>199</v>
      </c>
      <c r="H29" s="196"/>
      <c r="I29" s="25"/>
      <c r="K29" s="174"/>
      <c r="L29" s="304"/>
    </row>
    <row r="30" spans="1:12" ht="15" x14ac:dyDescent="0.25">
      <c r="D30" s="392"/>
      <c r="E30" s="392"/>
      <c r="F30" s="158"/>
      <c r="G30" s="71" t="s">
        <v>199</v>
      </c>
      <c r="H30" s="196"/>
      <c r="I30" s="25"/>
      <c r="K30" s="174"/>
      <c r="L30" s="304"/>
    </row>
    <row r="31" spans="1:12" ht="15.6" thickBot="1" x14ac:dyDescent="0.3">
      <c r="D31" s="392"/>
      <c r="E31" s="392"/>
      <c r="F31" s="158"/>
      <c r="G31" s="71" t="s">
        <v>199</v>
      </c>
      <c r="H31" s="367"/>
      <c r="I31" s="25"/>
      <c r="K31" s="174"/>
      <c r="L31" s="304"/>
    </row>
    <row r="32" spans="1:12" ht="15.6" thickTop="1" x14ac:dyDescent="0.25">
      <c r="A32" s="18"/>
      <c r="B32" s="19"/>
      <c r="C32" s="20"/>
      <c r="D32" s="16" t="s">
        <v>196</v>
      </c>
      <c r="E32" s="16"/>
      <c r="F32" s="16"/>
      <c r="G32" s="146"/>
      <c r="H32" s="366">
        <f>ROUND(SUM(H29:H31),0)</f>
        <v>0</v>
      </c>
      <c r="I32" s="22"/>
      <c r="K32" s="174"/>
      <c r="L32" s="304"/>
    </row>
    <row r="33" spans="1:13" ht="20.55" customHeight="1" x14ac:dyDescent="0.25">
      <c r="A33" s="136">
        <f>0.01+$A28</f>
        <v>10.089999999999998</v>
      </c>
      <c r="B33" s="400" t="s">
        <v>411</v>
      </c>
      <c r="C33" s="400"/>
      <c r="D33" s="127" t="s">
        <v>199</v>
      </c>
      <c r="E33" s="13"/>
      <c r="F33" s="8"/>
      <c r="G33" s="13"/>
      <c r="H33" s="52"/>
      <c r="I33" s="11" t="s">
        <v>434</v>
      </c>
      <c r="K33" s="174"/>
      <c r="L33" s="304"/>
    </row>
    <row r="34" spans="1:13" ht="30" customHeight="1" x14ac:dyDescent="0.25">
      <c r="D34" s="438"/>
      <c r="E34" s="438"/>
      <c r="F34" s="438"/>
      <c r="G34" s="438" t="s">
        <v>477</v>
      </c>
      <c r="H34" s="438"/>
      <c r="I34" s="25"/>
      <c r="K34" s="174"/>
      <c r="L34" s="304"/>
    </row>
    <row r="35" spans="1:13" ht="30" customHeight="1" x14ac:dyDescent="0.25">
      <c r="C35" s="2"/>
      <c r="D35" s="438"/>
      <c r="E35" s="438"/>
      <c r="F35" s="438"/>
      <c r="G35" s="438" t="s">
        <v>477</v>
      </c>
      <c r="H35" s="438"/>
      <c r="I35" s="25"/>
      <c r="K35" s="174"/>
      <c r="L35" s="304"/>
    </row>
    <row r="36" spans="1:13" ht="30" customHeight="1" x14ac:dyDescent="0.25">
      <c r="A36" s="18"/>
      <c r="B36" s="19"/>
      <c r="C36" s="19"/>
      <c r="D36" s="438"/>
      <c r="E36" s="438"/>
      <c r="F36" s="438"/>
      <c r="G36" s="396" t="s">
        <v>477</v>
      </c>
      <c r="H36" s="396"/>
      <c r="I36" s="22"/>
      <c r="K36" s="174"/>
      <c r="L36" s="304"/>
    </row>
    <row r="37" spans="1:13" ht="24" customHeight="1" x14ac:dyDescent="0.25">
      <c r="A37" s="136">
        <f>0.01+$A33</f>
        <v>10.099999999999998</v>
      </c>
      <c r="B37" s="400" t="s">
        <v>429</v>
      </c>
      <c r="C37" s="400"/>
      <c r="D37" s="126" t="s">
        <v>199</v>
      </c>
      <c r="E37" s="12"/>
      <c r="F37" s="12"/>
      <c r="G37" s="12"/>
      <c r="H37" s="10"/>
      <c r="I37" s="11" t="s">
        <v>683</v>
      </c>
      <c r="K37" s="174"/>
      <c r="L37" s="304"/>
    </row>
    <row r="38" spans="1:13" ht="30" customHeight="1" x14ac:dyDescent="0.25">
      <c r="D38" s="437" t="s">
        <v>478</v>
      </c>
      <c r="E38" s="437"/>
      <c r="F38" s="437"/>
      <c r="G38" s="437"/>
      <c r="H38" s="437"/>
      <c r="I38" s="25"/>
      <c r="K38" s="174"/>
      <c r="L38" s="304"/>
    </row>
    <row r="39" spans="1:13" ht="30" customHeight="1" x14ac:dyDescent="0.25">
      <c r="D39" s="438" t="s">
        <v>478</v>
      </c>
      <c r="E39" s="438"/>
      <c r="F39" s="438"/>
      <c r="G39" s="438"/>
      <c r="H39" s="438"/>
      <c r="I39" s="25"/>
      <c r="K39" s="174"/>
      <c r="L39" s="304"/>
    </row>
    <row r="40" spans="1:13" ht="30" customHeight="1" x14ac:dyDescent="0.25">
      <c r="A40" s="18"/>
      <c r="B40" s="19"/>
      <c r="C40" s="20"/>
      <c r="D40" s="439" t="s">
        <v>478</v>
      </c>
      <c r="E40" s="439"/>
      <c r="F40" s="439"/>
      <c r="G40" s="439"/>
      <c r="H40" s="439"/>
      <c r="I40" s="25"/>
      <c r="K40" s="174"/>
      <c r="L40" s="304"/>
    </row>
    <row r="41" spans="1:13" ht="20.399999999999999" x14ac:dyDescent="0.25">
      <c r="A41" s="136">
        <f>0.01+$A37</f>
        <v>10.109999999999998</v>
      </c>
      <c r="B41" s="8" t="s">
        <v>316</v>
      </c>
      <c r="C41" s="9"/>
      <c r="D41" s="13" t="s">
        <v>622</v>
      </c>
      <c r="E41" s="280"/>
      <c r="F41" s="280"/>
      <c r="G41" s="315" t="s">
        <v>199</v>
      </c>
      <c r="H41" s="463" t="str">
        <f>IF(G41="-","&lt;-- Choose an option.",IF(G41="YES","Enter a reference to the alternate solution below.",""))</f>
        <v>&lt;-- Choose an option.</v>
      </c>
      <c r="I41" s="25"/>
      <c r="K41" s="174"/>
      <c r="L41" s="304"/>
    </row>
    <row r="42" spans="1:13" ht="15" x14ac:dyDescent="0.25">
      <c r="A42" s="186"/>
      <c r="D42" s="392"/>
      <c r="E42" s="392"/>
      <c r="F42" s="392"/>
      <c r="G42" s="392"/>
      <c r="H42" s="392"/>
      <c r="I42" s="25"/>
      <c r="K42" s="174"/>
      <c r="L42" s="304"/>
      <c r="M42" s="309"/>
    </row>
    <row r="43" spans="1:13" ht="15" x14ac:dyDescent="0.25">
      <c r="A43" s="186"/>
      <c r="D43" s="392"/>
      <c r="E43" s="392"/>
      <c r="F43" s="392"/>
      <c r="G43" s="392"/>
      <c r="H43" s="392"/>
      <c r="I43" s="25"/>
      <c r="K43" s="174"/>
      <c r="L43" s="304"/>
      <c r="M43" s="309"/>
    </row>
    <row r="44" spans="1:13" ht="15" x14ac:dyDescent="0.25">
      <c r="D44" s="405"/>
      <c r="E44" s="405"/>
      <c r="F44" s="405"/>
      <c r="G44" s="405"/>
      <c r="H44" s="405"/>
      <c r="I44" s="25"/>
      <c r="K44" s="174"/>
      <c r="L44" s="304"/>
    </row>
    <row r="45" spans="1:13" ht="24" customHeight="1" x14ac:dyDescent="0.25">
      <c r="D45" s="13">
        <v>1</v>
      </c>
      <c r="E45" s="436" t="s">
        <v>317</v>
      </c>
      <c r="F45" s="436"/>
      <c r="G45" s="436"/>
      <c r="H45" s="436"/>
      <c r="I45" s="3"/>
      <c r="K45" s="174"/>
      <c r="L45" s="304"/>
    </row>
    <row r="46" spans="1:13" ht="15" x14ac:dyDescent="0.25">
      <c r="A46" s="178" t="s">
        <v>489</v>
      </c>
      <c r="B46" s="139"/>
      <c r="C46" s="140"/>
      <c r="D46" s="139"/>
      <c r="E46" s="139"/>
      <c r="F46" s="139"/>
      <c r="G46" s="139"/>
      <c r="H46" s="141"/>
      <c r="I46" s="251"/>
      <c r="J46" s="139"/>
      <c r="K46" s="174"/>
      <c r="L46" s="304"/>
      <c r="M46" s="295"/>
    </row>
    <row r="47" spans="1:13" ht="15" x14ac:dyDescent="0.25">
      <c r="A47" s="179" t="s">
        <v>488</v>
      </c>
      <c r="B47" s="139"/>
      <c r="C47" s="140"/>
      <c r="D47" s="139"/>
      <c r="E47" s="139"/>
      <c r="F47" s="139"/>
      <c r="G47" s="139"/>
      <c r="H47" s="141"/>
      <c r="I47" s="141"/>
      <c r="J47" s="139"/>
      <c r="K47" s="174"/>
      <c r="L47" s="304"/>
    </row>
    <row r="48" spans="1:13" ht="16.5" customHeight="1" x14ac:dyDescent="0.25">
      <c r="A48" s="108"/>
      <c r="B48" s="109"/>
      <c r="C48" s="110"/>
      <c r="D48" s="109"/>
      <c r="E48" s="109"/>
      <c r="F48" s="109"/>
      <c r="G48" s="109"/>
      <c r="H48" s="111"/>
      <c r="I48" s="111"/>
      <c r="J48" s="109"/>
      <c r="K48" s="174"/>
    </row>
    <row r="53" spans="13:13" ht="16.5" customHeight="1" x14ac:dyDescent="0.25">
      <c r="M53" s="296"/>
    </row>
    <row r="54" spans="13:13" ht="16.5" customHeight="1" x14ac:dyDescent="0.25">
      <c r="M54" s="296"/>
    </row>
    <row r="55" spans="13:13" ht="16.5" customHeight="1" x14ac:dyDescent="0.25">
      <c r="M55" s="296"/>
    </row>
    <row r="56" spans="13:13" ht="16.5" customHeight="1" x14ac:dyDescent="0.25">
      <c r="M56" s="296"/>
    </row>
    <row r="57" spans="13:13" ht="16.5" customHeight="1" x14ac:dyDescent="0.25">
      <c r="M57" s="296"/>
    </row>
    <row r="58" spans="13:13" ht="16.5" customHeight="1" x14ac:dyDescent="0.25">
      <c r="M58" s="296"/>
    </row>
    <row r="59" spans="13:13" ht="16.5" customHeight="1" x14ac:dyDescent="0.25">
      <c r="M59" s="296"/>
    </row>
  </sheetData>
  <sheetProtection sheet="1" formatCells="0" insertRows="0" deleteRows="0" selectLockedCells="1"/>
  <mergeCells count="34">
    <mergeCell ref="E11:I11"/>
    <mergeCell ref="G35:H35"/>
    <mergeCell ref="G36:H36"/>
    <mergeCell ref="D34:F34"/>
    <mergeCell ref="D35:F35"/>
    <mergeCell ref="D36:F36"/>
    <mergeCell ref="B37:C37"/>
    <mergeCell ref="C8:F8"/>
    <mergeCell ref="C9:F9"/>
    <mergeCell ref="D12:F12"/>
    <mergeCell ref="D13:H13"/>
    <mergeCell ref="D19:H19"/>
    <mergeCell ref="D29:E29"/>
    <mergeCell ref="D30:E30"/>
    <mergeCell ref="D31:E31"/>
    <mergeCell ref="B22:C22"/>
    <mergeCell ref="B14:C14"/>
    <mergeCell ref="B18:C18"/>
    <mergeCell ref="B24:C24"/>
    <mergeCell ref="B33:C33"/>
    <mergeCell ref="F27:G27"/>
    <mergeCell ref="G34:H34"/>
    <mergeCell ref="C3:F3"/>
    <mergeCell ref="C4:F4"/>
    <mergeCell ref="C5:F5"/>
    <mergeCell ref="C6:F6"/>
    <mergeCell ref="C7:F7"/>
    <mergeCell ref="E45:H45"/>
    <mergeCell ref="D38:H38"/>
    <mergeCell ref="D39:H39"/>
    <mergeCell ref="D40:H40"/>
    <mergeCell ref="D42:H42"/>
    <mergeCell ref="D44:H44"/>
    <mergeCell ref="D43:H43"/>
  </mergeCells>
  <dataValidations count="15">
    <dataValidation type="list" allowBlank="1" showInputMessage="1" showErrorMessage="1" sqref="D33 D37 G41">
      <formula1>DV_YesNo</formula1>
    </dataValidation>
    <dataValidation type="list" allowBlank="1" showInputMessage="1" showErrorMessage="1" sqref="G25:G26">
      <formula1>DV_Index</formula1>
    </dataValidation>
    <dataValidation type="list" allowBlank="1" showInputMessage="1" showErrorMessage="1" sqref="G24">
      <formula1>"-,YES,NO"</formula1>
    </dataValidation>
    <dataValidation type="list" allowBlank="1" showInputMessage="1" showErrorMessage="1" promptTitle="Building Size" prompt="Select building size per the appropriate table in Part 11 based on building area and height." sqref="D23">
      <formula1>DV_BldgSize</formula1>
    </dataValidation>
    <dataValidation type="list" allowBlank="1" showInputMessage="1" showErrorMessage="1" promptTitle="Project Type" prompt="Select project type from drop-down list. Enter brief description in cell below. _x000a__x000a_e.g. &quot;Construction of new mid-rise multi-use building.&quot;_x000a__x000a_Hide row below if no description required." sqref="D12">
      <formula1>DV_ProType</formula1>
    </dataValidation>
    <dataValidation type="list" allowBlank="1" showInputMessage="1" showErrorMessage="1" sqref="D22">
      <formula1>"-,1,2,3"</formula1>
    </dataValidation>
    <dataValidation type="list" allowBlank="1" showInputMessage="1" showErrorMessage="1" promptTitle="Major Occupancy" prompt="Select group/division for each major occupancy. Text in adjacent column will fill in. Selections made here will control available options in corresponding rows for building classification._x000a__x000a_Hide unneeded rows." sqref="D15:D17">
      <formula1>DV_OccGroup</formula1>
    </dataValidation>
    <dataValidation allowBlank="1" showInputMessage="1" showErrorMessage="1" promptTitle="Use" prompt="Provide description of use._x000a__x000a_e.g. &quot;Restaurant&quot;, &quot;Medical Office&quot;, &quot;Retirement Home&quot;, &quot;Storage Garage&quot;" sqref="G15:G17"/>
    <dataValidation type="list" allowBlank="1" showInputMessage="1" showErrorMessage="1" promptTitle="Superimposed Major Occupancies" prompt="Select yes or no. If 'yes', provide explanation in adjacent column. _x000a__x000a_e.g. &quot;Three stories of Group C superimposed over one storey of Group E major occupancies.&quot;" sqref="D18:D19">
      <formula1>DV_YesNo</formula1>
    </dataValidation>
    <dataValidation allowBlank="1" showInputMessage="1" showErrorMessage="1" promptTitle="Floor Area Description" prompt="Provide description or identifier of each space or group of spaces. _x000a__x000a_e.g. &quot;Basement&quot;, &quot;Suite 502&quot;, &quot;Lecture Hall 103&quot;, etc. _x000a__x000a_Add rows as required. Hide unused rows." sqref="D29:D31"/>
    <dataValidation type="list" allowBlank="1" showInputMessage="1" showErrorMessage="1" promptTitle="Basis for load count" prompt="Select the basis of the occupant load count for each floor area." sqref="G29:G31">
      <formula1>DV_OccLoad</formula1>
    </dataValidation>
    <dataValidation allowBlank="1" showInputMessage="1" showErrorMessage="1" promptTitle="Performance Level" prompt="If &quot;yes&quot;, provide a short explanation. e.g. &quot;early warning and evacuation systems&quot;, &quot;change in use to higher hazard index&quot;, &quot;increase in hazard index&quot;." sqref="G34:G36"/>
    <dataValidation allowBlank="1" showInputMessage="1" showErrorMessage="1" prompt="Check www.ontario.ca/laws/regulation/120332_x000a_Update as needed." sqref="G10"/>
    <dataValidation type="list" allowBlank="1" showInputMessage="1" showErrorMessage="1" promptTitle="Importance Category" prompt="Select importance category per Part 4. If low or high, select additional option in adjacent column." sqref="F27">
      <formula1>DV_Importance</formula1>
    </dataValidation>
    <dataValidation type="list" allowBlank="1" showErrorMessage="1" promptTitle="Performance Level" sqref="D34:F36">
      <formula1>DV_PerformanceReduction</formula1>
    </dataValidation>
  </dataValidations>
  <pageMargins left="0.39370078740157483" right="0.39370078740157483" top="0.39370078740157483" bottom="0.39370078740157483" header="0.31496062992125984" footer="0.31496062992125984"/>
  <pageSetup fitToHeight="0" orientation="landscape" blackAndWhite="1"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Group Box 1">
              <controlPr defaultSize="0" autoFill="0" autoPict="0">
                <anchor moveWithCells="1">
                  <from>
                    <xdr:col>2</xdr:col>
                    <xdr:colOff>304800</xdr:colOff>
                    <xdr:row>1</xdr:row>
                    <xdr:rowOff>251460</xdr:rowOff>
                  </from>
                  <to>
                    <xdr:col>6</xdr:col>
                    <xdr:colOff>990600</xdr:colOff>
                    <xdr:row>4</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Lookups!$A$42:$A$44</xm:f>
          </x14:formula1>
          <xm:sqref>D11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9" tint="0.59999389629810485"/>
    <pageSetUpPr fitToPage="1"/>
  </sheetPr>
  <dimension ref="A1:M84"/>
  <sheetViews>
    <sheetView showGridLines="0" zoomScale="120" zoomScaleNormal="120" workbookViewId="0">
      <selection activeCell="L2" sqref="L2"/>
    </sheetView>
  </sheetViews>
  <sheetFormatPr defaultColWidth="9.28515625" defaultRowHeight="16.5" customHeight="1" outlineLevelRow="1" x14ac:dyDescent="0.25"/>
  <cols>
    <col min="1" max="1" width="5.7109375" style="23" customWidth="1"/>
    <col min="2" max="2" width="15.7109375" style="2" customWidth="1"/>
    <col min="3" max="3" width="15.7109375" style="3" customWidth="1"/>
    <col min="4" max="4" width="15.7109375" style="2" customWidth="1"/>
    <col min="5" max="5" width="12.7109375" style="2" customWidth="1"/>
    <col min="6" max="6" width="15.7109375" style="2" customWidth="1"/>
    <col min="7" max="7" width="18.7109375" style="2" customWidth="1"/>
    <col min="8" max="8" width="18.7109375" style="6" customWidth="1"/>
    <col min="9" max="9" width="15.7109375" style="6" customWidth="1"/>
    <col min="10" max="10" width="1.7109375" style="2" customWidth="1"/>
    <col min="11" max="11" width="2.7109375" style="2" customWidth="1"/>
    <col min="12" max="12" width="60.7109375" style="2" customWidth="1"/>
    <col min="13" max="13" width="9.28515625" style="294" customWidth="1"/>
    <col min="14" max="16384" width="9.28515625" style="2"/>
  </cols>
  <sheetData>
    <row r="1" spans="1:13" ht="19.2" x14ac:dyDescent="0.45">
      <c r="A1" s="114" t="str">
        <f>'Read Me First'!A1</f>
        <v xml:space="preserve">ONTARIO BUILDING CODE DATA MATRIX                                         </v>
      </c>
      <c r="B1" s="168"/>
      <c r="C1" s="169"/>
      <c r="D1" s="170"/>
      <c r="E1" s="171"/>
      <c r="F1" s="19"/>
      <c r="G1" s="173"/>
      <c r="H1" s="21"/>
      <c r="I1" s="288" t="str">
        <f>'Read Me First'!D1</f>
        <v>Issued: 2025 01 01</v>
      </c>
      <c r="K1" s="174"/>
      <c r="L1" s="310" t="s">
        <v>618</v>
      </c>
      <c r="M1" s="292"/>
    </row>
    <row r="2" spans="1:13" ht="17.399999999999999" x14ac:dyDescent="0.25">
      <c r="A2" s="154" t="s">
        <v>684</v>
      </c>
      <c r="B2" s="27"/>
      <c r="C2" s="28"/>
      <c r="D2" s="17"/>
      <c r="E2" s="17"/>
      <c r="F2" s="155"/>
      <c r="G2" s="172"/>
      <c r="H2" s="17"/>
      <c r="I2" s="28" t="s">
        <v>472</v>
      </c>
      <c r="K2" s="174"/>
      <c r="L2" s="304"/>
      <c r="M2" s="295"/>
    </row>
    <row r="3" spans="1:13" ht="24" customHeight="1" outlineLevel="1" x14ac:dyDescent="0.25">
      <c r="A3" s="7"/>
      <c r="B3" s="12" t="s">
        <v>188</v>
      </c>
      <c r="C3" s="391"/>
      <c r="D3" s="391"/>
      <c r="E3" s="391"/>
      <c r="F3" s="391"/>
      <c r="G3" s="8"/>
      <c r="H3" s="13"/>
      <c r="I3" s="13"/>
      <c r="K3" s="174"/>
      <c r="L3" s="304"/>
    </row>
    <row r="4" spans="1:13" ht="24" customHeight="1" outlineLevel="1" x14ac:dyDescent="0.25">
      <c r="A4" s="14"/>
      <c r="B4" s="15" t="s">
        <v>453</v>
      </c>
      <c r="C4" s="392"/>
      <c r="D4" s="392"/>
      <c r="E4" s="392"/>
      <c r="F4" s="392"/>
      <c r="K4" s="174"/>
      <c r="L4" s="304"/>
    </row>
    <row r="5" spans="1:13" ht="24" customHeight="1" outlineLevel="1" x14ac:dyDescent="0.25">
      <c r="A5" s="14"/>
      <c r="B5" s="15" t="s">
        <v>454</v>
      </c>
      <c r="C5" s="392"/>
      <c r="D5" s="392"/>
      <c r="E5" s="392"/>
      <c r="F5" s="392"/>
      <c r="K5" s="174"/>
      <c r="L5" s="304"/>
    </row>
    <row r="6" spans="1:13" ht="24" customHeight="1" outlineLevel="1" x14ac:dyDescent="0.25">
      <c r="A6" s="14"/>
      <c r="B6" s="15" t="s">
        <v>189</v>
      </c>
      <c r="C6" s="392"/>
      <c r="D6" s="392"/>
      <c r="E6" s="392"/>
      <c r="F6" s="392"/>
      <c r="K6" s="174"/>
      <c r="L6" s="304"/>
    </row>
    <row r="7" spans="1:13" ht="24" customHeight="1" outlineLevel="1" x14ac:dyDescent="0.25">
      <c r="A7" s="14"/>
      <c r="B7" s="15" t="s">
        <v>497</v>
      </c>
      <c r="C7" s="392"/>
      <c r="D7" s="392"/>
      <c r="E7" s="392"/>
      <c r="F7" s="392"/>
      <c r="K7" s="174"/>
      <c r="L7" s="304"/>
    </row>
    <row r="8" spans="1:13" ht="24" customHeight="1" outlineLevel="1" x14ac:dyDescent="0.25">
      <c r="A8" s="14"/>
      <c r="B8" s="2" t="s">
        <v>537</v>
      </c>
      <c r="C8" s="392"/>
      <c r="D8" s="392"/>
      <c r="E8" s="392"/>
      <c r="F8" s="392"/>
      <c r="K8" s="174"/>
      <c r="L8" s="304"/>
    </row>
    <row r="9" spans="1:13" ht="24" customHeight="1" outlineLevel="1" x14ac:dyDescent="0.25">
      <c r="A9" s="153"/>
      <c r="B9" s="16" t="s">
        <v>190</v>
      </c>
      <c r="C9" s="393"/>
      <c r="D9" s="393"/>
      <c r="E9" s="393"/>
      <c r="F9" s="393"/>
      <c r="G9" s="19" t="s">
        <v>191</v>
      </c>
      <c r="H9" s="21"/>
      <c r="I9" s="21"/>
      <c r="K9" s="174"/>
      <c r="L9" s="304"/>
    </row>
    <row r="10" spans="1:13" ht="15" x14ac:dyDescent="0.25">
      <c r="A10" s="136">
        <v>11</v>
      </c>
      <c r="B10" s="8" t="s">
        <v>437</v>
      </c>
      <c r="C10" s="9"/>
      <c r="D10" s="462" t="s">
        <v>438</v>
      </c>
      <c r="E10" s="379"/>
      <c r="F10" s="9" t="s">
        <v>623</v>
      </c>
      <c r="G10" s="377" t="s">
        <v>577</v>
      </c>
      <c r="H10" s="13"/>
      <c r="I10" s="13"/>
      <c r="K10" s="174"/>
      <c r="L10" s="304"/>
      <c r="M10" s="308"/>
    </row>
    <row r="11" spans="1:13" ht="20.399999999999999" customHeight="1" x14ac:dyDescent="0.25">
      <c r="A11" s="286"/>
      <c r="B11" s="19"/>
      <c r="C11" s="376"/>
      <c r="D11" s="451" t="s">
        <v>199</v>
      </c>
      <c r="E11" s="439" t="s">
        <v>761</v>
      </c>
      <c r="F11" s="439"/>
      <c r="G11" s="439"/>
      <c r="H11" s="439"/>
      <c r="I11" s="439"/>
      <c r="K11" s="174"/>
      <c r="L11" s="304"/>
      <c r="M11" s="308"/>
    </row>
    <row r="12" spans="1:13" ht="15" x14ac:dyDescent="0.25">
      <c r="A12" s="136">
        <f>0.01+$A10</f>
        <v>11.01</v>
      </c>
      <c r="B12" s="8" t="s">
        <v>192</v>
      </c>
      <c r="C12" s="9"/>
      <c r="D12" s="395" t="s">
        <v>199</v>
      </c>
      <c r="E12" s="395"/>
      <c r="F12" s="395"/>
      <c r="G12" s="160" t="str">
        <f>IF(D12="-","[Provide further description below.]","")</f>
        <v>[Provide further description below.]</v>
      </c>
      <c r="H12" s="10"/>
      <c r="I12" s="258" t="s">
        <v>587</v>
      </c>
      <c r="K12" s="174"/>
      <c r="L12" s="304"/>
      <c r="M12" s="295"/>
    </row>
    <row r="13" spans="1:13" ht="15" x14ac:dyDescent="0.25">
      <c r="A13" s="18"/>
      <c r="B13" s="19"/>
      <c r="C13" s="20"/>
      <c r="D13" s="396"/>
      <c r="E13" s="396"/>
      <c r="F13" s="396"/>
      <c r="G13" s="396"/>
      <c r="H13" s="396"/>
      <c r="I13" s="269"/>
      <c r="K13" s="174"/>
      <c r="L13" s="304"/>
    </row>
    <row r="14" spans="1:13" ht="24" customHeight="1" x14ac:dyDescent="0.25">
      <c r="A14" s="136">
        <f>0.01+$A12</f>
        <v>11.02</v>
      </c>
      <c r="B14" s="400" t="s">
        <v>476</v>
      </c>
      <c r="C14" s="400"/>
      <c r="D14" s="112" t="s">
        <v>210</v>
      </c>
      <c r="E14" s="13"/>
      <c r="F14" s="8"/>
      <c r="G14" s="13" t="s">
        <v>296</v>
      </c>
      <c r="H14" s="13"/>
      <c r="I14" s="258" t="s">
        <v>588</v>
      </c>
      <c r="K14" s="174"/>
      <c r="L14" s="304"/>
    </row>
    <row r="15" spans="1:13" ht="15" x14ac:dyDescent="0.25">
      <c r="D15" s="63"/>
      <c r="E15" s="464" t="str">
        <f>IFERROR(VLOOKUP(D15,Tbl_MajorOcc3[],2,FALSE),"Select occupany group/division from in-cell drop-down list to the left.")</f>
        <v>Select occupany group/division from in-cell drop-down list to the left.</v>
      </c>
      <c r="F15" s="464"/>
      <c r="G15" s="65"/>
      <c r="H15" s="71"/>
      <c r="I15" s="270"/>
      <c r="K15" s="174"/>
      <c r="L15" s="304"/>
    </row>
    <row r="16" spans="1:13" ht="15" x14ac:dyDescent="0.25">
      <c r="A16" s="26"/>
      <c r="D16" s="63"/>
      <c r="E16" s="464" t="str">
        <f>IFERROR(VLOOKUP(D16,Tbl_MajorOcc3[],2,FALSE),"Select occupany group/division from in-cell drop-down list to the left.")</f>
        <v>Select occupany group/division from in-cell drop-down list to the left.</v>
      </c>
      <c r="F16" s="464"/>
      <c r="G16" s="65"/>
      <c r="H16" s="71"/>
      <c r="I16" s="270"/>
      <c r="K16" s="174"/>
      <c r="L16" s="304"/>
    </row>
    <row r="17" spans="1:12" ht="15" x14ac:dyDescent="0.25">
      <c r="A17" s="128"/>
      <c r="B17" s="19"/>
      <c r="C17" s="20"/>
      <c r="D17" s="64"/>
      <c r="E17" s="465" t="str">
        <f>IFERROR(VLOOKUP(D17,Tbl_MajorOcc3[],2,FALSE),"Select occupany group/division from in-cell drop-down list to the left.")</f>
        <v>Select occupany group/division from in-cell drop-down list to the left.</v>
      </c>
      <c r="F17" s="466"/>
      <c r="G17" s="151"/>
      <c r="H17" s="148"/>
      <c r="I17" s="269"/>
      <c r="K17" s="174"/>
      <c r="L17" s="304"/>
    </row>
    <row r="18" spans="1:12" ht="24" customHeight="1" x14ac:dyDescent="0.25">
      <c r="A18" s="136">
        <f>0.01+$A14</f>
        <v>11.03</v>
      </c>
      <c r="B18" s="400" t="s">
        <v>200</v>
      </c>
      <c r="C18" s="400"/>
      <c r="D18" s="67" t="s">
        <v>199</v>
      </c>
      <c r="E18" s="159" t="str">
        <f>IF(OR(D$18="Yes",D$18="-"),"[If Yes, provide explanation below; add lines as necessary]"," ")</f>
        <v>[If Yes, provide explanation below; add lines as necessary]</v>
      </c>
      <c r="F18" s="8"/>
      <c r="G18" s="8"/>
      <c r="H18" s="13"/>
      <c r="I18" s="258" t="s">
        <v>589</v>
      </c>
      <c r="K18" s="174"/>
      <c r="L18" s="304"/>
    </row>
    <row r="19" spans="1:12" ht="15" x14ac:dyDescent="0.25">
      <c r="A19" s="18"/>
      <c r="B19" s="19"/>
      <c r="C19" s="20"/>
      <c r="D19" s="405"/>
      <c r="E19" s="405"/>
      <c r="F19" s="405"/>
      <c r="G19" s="405"/>
      <c r="H19" s="405"/>
      <c r="I19" s="269"/>
      <c r="K19" s="174"/>
      <c r="L19" s="304"/>
    </row>
    <row r="20" spans="1:12" ht="20.399999999999999" x14ac:dyDescent="0.25">
      <c r="A20" s="136">
        <f>0.01+$A18</f>
        <v>11.04</v>
      </c>
      <c r="B20" s="8" t="s">
        <v>193</v>
      </c>
      <c r="C20" s="9"/>
      <c r="D20" s="8" t="s">
        <v>198</v>
      </c>
      <c r="E20" s="8"/>
      <c r="F20" s="29" t="s">
        <v>194</v>
      </c>
      <c r="G20" s="29" t="s">
        <v>195</v>
      </c>
      <c r="H20" s="29" t="s">
        <v>196</v>
      </c>
      <c r="I20" s="258" t="s">
        <v>590</v>
      </c>
      <c r="K20" s="174"/>
      <c r="L20" s="304"/>
    </row>
    <row r="21" spans="1:12" ht="15" x14ac:dyDescent="0.25">
      <c r="D21" s="413"/>
      <c r="E21" s="413"/>
      <c r="F21" s="68"/>
      <c r="G21" s="68"/>
      <c r="H21" s="199">
        <f>ROUND(SUM(F21:G21),1)</f>
        <v>0</v>
      </c>
      <c r="I21" s="270"/>
      <c r="K21" s="174"/>
      <c r="L21" s="304"/>
    </row>
    <row r="22" spans="1:12" ht="15" x14ac:dyDescent="0.25">
      <c r="D22" s="413"/>
      <c r="E22" s="413"/>
      <c r="F22" s="68"/>
      <c r="G22" s="68"/>
      <c r="H22" s="199">
        <f>ROUND(SUM(F22:G22),1)</f>
        <v>0</v>
      </c>
      <c r="I22" s="270"/>
      <c r="K22" s="174"/>
      <c r="L22" s="304"/>
    </row>
    <row r="23" spans="1:12" ht="15.6" thickBot="1" x14ac:dyDescent="0.3">
      <c r="D23" s="413"/>
      <c r="E23" s="413"/>
      <c r="F23" s="362"/>
      <c r="G23" s="362"/>
      <c r="H23" s="363">
        <f>ROUND(SUM(F23:G23),1)</f>
        <v>0</v>
      </c>
      <c r="I23" s="270"/>
      <c r="K23" s="174"/>
      <c r="L23" s="304"/>
    </row>
    <row r="24" spans="1:12" ht="15.6" thickTop="1" x14ac:dyDescent="0.25">
      <c r="A24" s="18"/>
      <c r="B24" s="19"/>
      <c r="C24" s="20"/>
      <c r="D24" s="16" t="s">
        <v>196</v>
      </c>
      <c r="E24" s="16"/>
      <c r="F24" s="364">
        <f>ROUND(SUM(F21:F23),1)</f>
        <v>0</v>
      </c>
      <c r="G24" s="364">
        <f>ROUND(SUM(G21:G23),1)</f>
        <v>0</v>
      </c>
      <c r="H24" s="364">
        <f>ROUND(SUM(H21:H23),1)</f>
        <v>0</v>
      </c>
      <c r="I24" s="269"/>
      <c r="K24" s="174"/>
      <c r="L24" s="304"/>
    </row>
    <row r="25" spans="1:12" ht="15" x14ac:dyDescent="0.25">
      <c r="A25" s="136">
        <f>0.01+$A20</f>
        <v>11.049999999999999</v>
      </c>
      <c r="B25" s="8" t="s">
        <v>244</v>
      </c>
      <c r="C25" s="9"/>
      <c r="D25" s="127"/>
      <c r="E25" s="8" t="s">
        <v>465</v>
      </c>
      <c r="F25" s="8"/>
      <c r="G25" s="127"/>
      <c r="H25" s="8" t="s">
        <v>473</v>
      </c>
      <c r="I25" s="258" t="s">
        <v>517</v>
      </c>
      <c r="K25" s="174"/>
      <c r="L25" s="304"/>
    </row>
    <row r="26" spans="1:12" ht="15" x14ac:dyDescent="0.25">
      <c r="A26" s="18"/>
      <c r="B26" s="19"/>
      <c r="C26" s="20"/>
      <c r="D26" s="148"/>
      <c r="E26" s="19" t="s">
        <v>466</v>
      </c>
      <c r="F26" s="19"/>
      <c r="G26" s="19"/>
      <c r="H26" s="21"/>
      <c r="I26" s="271" t="s">
        <v>591</v>
      </c>
      <c r="K26" s="174"/>
      <c r="L26" s="304"/>
    </row>
    <row r="27" spans="1:12" ht="24" customHeight="1" x14ac:dyDescent="0.25">
      <c r="A27" s="152">
        <f>0.01+$A25</f>
        <v>11.059999999999999</v>
      </c>
      <c r="B27" s="403" t="s">
        <v>538</v>
      </c>
      <c r="C27" s="403"/>
      <c r="D27" s="62" t="s">
        <v>199</v>
      </c>
      <c r="E27" s="27" t="s">
        <v>486</v>
      </c>
      <c r="F27" s="27"/>
      <c r="G27" s="27"/>
      <c r="H27" s="17"/>
      <c r="I27" s="261" t="s">
        <v>592</v>
      </c>
      <c r="K27" s="174"/>
      <c r="L27" s="304"/>
    </row>
    <row r="28" spans="1:12" ht="15" x14ac:dyDescent="0.25">
      <c r="A28" s="152">
        <f>0.01+$A27</f>
        <v>11.069999999999999</v>
      </c>
      <c r="B28" s="27" t="s">
        <v>391</v>
      </c>
      <c r="C28" s="28"/>
      <c r="D28" s="62" t="s">
        <v>199</v>
      </c>
      <c r="E28" s="27"/>
      <c r="F28" s="27"/>
      <c r="G28" s="27"/>
      <c r="H28" s="17"/>
      <c r="I28" s="41" t="s">
        <v>392</v>
      </c>
      <c r="K28" s="174"/>
      <c r="L28" s="304"/>
    </row>
    <row r="29" spans="1:12" ht="20.399999999999999" customHeight="1" x14ac:dyDescent="0.25">
      <c r="A29" s="136">
        <f>0.01+$A28</f>
        <v>11.079999999999998</v>
      </c>
      <c r="B29" s="400" t="s">
        <v>389</v>
      </c>
      <c r="C29" s="400"/>
      <c r="D29" s="8" t="s">
        <v>402</v>
      </c>
      <c r="E29" s="8"/>
      <c r="F29" s="8"/>
      <c r="G29" s="67" t="s">
        <v>199</v>
      </c>
      <c r="H29" s="13"/>
      <c r="I29" s="11" t="s">
        <v>409</v>
      </c>
      <c r="K29" s="174"/>
      <c r="L29" s="304"/>
    </row>
    <row r="30" spans="1:12" ht="15" x14ac:dyDescent="0.25">
      <c r="A30" s="2"/>
      <c r="D30" s="15" t="s">
        <v>390</v>
      </c>
      <c r="E30" s="15"/>
      <c r="F30" s="50"/>
      <c r="G30" s="65" t="s">
        <v>199</v>
      </c>
      <c r="H30" s="24"/>
      <c r="I30" s="51" t="s">
        <v>394</v>
      </c>
      <c r="K30" s="174"/>
      <c r="L30" s="304"/>
    </row>
    <row r="31" spans="1:12" ht="15" x14ac:dyDescent="0.25">
      <c r="A31" s="2"/>
      <c r="D31" s="15" t="s">
        <v>393</v>
      </c>
      <c r="E31" s="15"/>
      <c r="F31" s="50"/>
      <c r="G31" s="65" t="s">
        <v>199</v>
      </c>
      <c r="H31" s="24"/>
      <c r="I31" s="51" t="s">
        <v>392</v>
      </c>
      <c r="K31" s="174"/>
      <c r="L31" s="304"/>
    </row>
    <row r="32" spans="1:12" ht="20.399999999999999" x14ac:dyDescent="0.25">
      <c r="A32" s="18"/>
      <c r="B32" s="19"/>
      <c r="C32" s="20"/>
      <c r="D32" s="19" t="s">
        <v>201</v>
      </c>
      <c r="E32" s="19"/>
      <c r="F32" s="19"/>
      <c r="G32" s="151" t="s">
        <v>199</v>
      </c>
      <c r="H32" s="21"/>
      <c r="I32" s="22" t="s">
        <v>685</v>
      </c>
      <c r="K32" s="174"/>
      <c r="L32" s="304"/>
    </row>
    <row r="33" spans="1:12" ht="20.399999999999999" x14ac:dyDescent="0.25">
      <c r="A33" s="152">
        <f>0.01+$A29</f>
        <v>11.089999999999998</v>
      </c>
      <c r="B33" s="27" t="s">
        <v>410</v>
      </c>
      <c r="C33" s="28"/>
      <c r="D33" s="397" t="s">
        <v>199</v>
      </c>
      <c r="E33" s="397"/>
      <c r="F33" s="397"/>
      <c r="G33" s="27"/>
      <c r="H33" s="17"/>
      <c r="I33" s="41" t="s">
        <v>708</v>
      </c>
      <c r="K33" s="174"/>
      <c r="L33" s="304"/>
    </row>
    <row r="34" spans="1:12" ht="20.399999999999999" x14ac:dyDescent="0.25">
      <c r="A34" s="136">
        <f>0.01+$A33</f>
        <v>11.099999999999998</v>
      </c>
      <c r="B34" s="8" t="s">
        <v>208</v>
      </c>
      <c r="C34" s="9"/>
      <c r="D34" s="144" t="s">
        <v>500</v>
      </c>
      <c r="E34" s="144"/>
      <c r="F34" s="144" t="s">
        <v>498</v>
      </c>
      <c r="G34" s="144" t="s">
        <v>209</v>
      </c>
      <c r="H34" s="163" t="s">
        <v>499</v>
      </c>
      <c r="I34" s="258" t="s">
        <v>709</v>
      </c>
      <c r="K34" s="174"/>
      <c r="L34" s="304"/>
    </row>
    <row r="35" spans="1:12" ht="15" x14ac:dyDescent="0.25">
      <c r="D35" s="392"/>
      <c r="E35" s="392"/>
      <c r="F35" s="158"/>
      <c r="G35" s="71" t="s">
        <v>199</v>
      </c>
      <c r="H35" s="196"/>
      <c r="I35" s="270"/>
      <c r="K35" s="174"/>
      <c r="L35" s="304"/>
    </row>
    <row r="36" spans="1:12" ht="15" x14ac:dyDescent="0.25">
      <c r="D36" s="392"/>
      <c r="E36" s="392"/>
      <c r="F36" s="158"/>
      <c r="G36" s="71" t="s">
        <v>199</v>
      </c>
      <c r="H36" s="196"/>
      <c r="I36" s="270"/>
      <c r="K36" s="174"/>
      <c r="L36" s="304"/>
    </row>
    <row r="37" spans="1:12" ht="15.6" thickBot="1" x14ac:dyDescent="0.3">
      <c r="D37" s="392"/>
      <c r="E37" s="392"/>
      <c r="F37" s="158"/>
      <c r="G37" s="71" t="s">
        <v>199</v>
      </c>
      <c r="H37" s="367"/>
      <c r="I37" s="270"/>
      <c r="K37" s="174"/>
      <c r="L37" s="304"/>
    </row>
    <row r="38" spans="1:12" ht="15.6" thickTop="1" x14ac:dyDescent="0.25">
      <c r="A38" s="18"/>
      <c r="B38" s="19"/>
      <c r="C38" s="20"/>
      <c r="D38" s="16" t="s">
        <v>196</v>
      </c>
      <c r="E38" s="16"/>
      <c r="F38" s="16"/>
      <c r="G38" s="146"/>
      <c r="H38" s="366">
        <f>ROUND(SUM(H35:H37),0)</f>
        <v>0</v>
      </c>
      <c r="I38" s="269"/>
      <c r="K38" s="174"/>
      <c r="L38" s="304"/>
    </row>
    <row r="39" spans="1:12" ht="30.6" x14ac:dyDescent="0.25">
      <c r="A39" s="136">
        <f>0.01+$A34</f>
        <v>11.109999999999998</v>
      </c>
      <c r="B39" s="400" t="s">
        <v>211</v>
      </c>
      <c r="C39" s="400"/>
      <c r="D39" s="12" t="s">
        <v>312</v>
      </c>
      <c r="E39" s="422" t="s">
        <v>516</v>
      </c>
      <c r="F39" s="422"/>
      <c r="G39" s="422"/>
      <c r="H39" s="422"/>
      <c r="I39" s="258" t="s">
        <v>593</v>
      </c>
      <c r="K39" s="174"/>
      <c r="L39" s="304"/>
    </row>
    <row r="40" spans="1:12" ht="20.399999999999999" x14ac:dyDescent="0.25">
      <c r="A40" s="23" t="s">
        <v>710</v>
      </c>
      <c r="D40" s="51" t="s">
        <v>500</v>
      </c>
      <c r="E40" s="51" t="s">
        <v>208</v>
      </c>
      <c r="F40" s="51" t="s">
        <v>452</v>
      </c>
      <c r="G40" s="51" t="s">
        <v>686</v>
      </c>
      <c r="H40" s="51" t="s">
        <v>687</v>
      </c>
      <c r="I40" s="25"/>
      <c r="K40" s="174"/>
      <c r="L40" s="304"/>
    </row>
    <row r="41" spans="1:12" ht="15" x14ac:dyDescent="0.25">
      <c r="D41" s="71"/>
      <c r="E41" s="164"/>
      <c r="F41" s="65"/>
      <c r="G41" s="166"/>
      <c r="H41" s="164"/>
      <c r="I41" s="25"/>
      <c r="K41" s="174"/>
      <c r="L41" s="304"/>
    </row>
    <row r="42" spans="1:12" ht="15" x14ac:dyDescent="0.25">
      <c r="D42" s="71"/>
      <c r="E42" s="164"/>
      <c r="F42" s="65"/>
      <c r="G42" s="166"/>
      <c r="H42" s="164"/>
      <c r="I42" s="25"/>
      <c r="K42" s="174"/>
      <c r="L42" s="304"/>
    </row>
    <row r="43" spans="1:12" ht="15" x14ac:dyDescent="0.25">
      <c r="A43" s="18"/>
      <c r="B43" s="19"/>
      <c r="C43" s="20"/>
      <c r="D43" s="76"/>
      <c r="E43" s="165"/>
      <c r="F43" s="77"/>
      <c r="G43" s="167"/>
      <c r="H43" s="165"/>
      <c r="I43" s="22"/>
      <c r="K43" s="174"/>
      <c r="L43" s="304"/>
    </row>
    <row r="44" spans="1:12" ht="30.6" x14ac:dyDescent="0.25">
      <c r="A44" s="136">
        <f>0+$A39</f>
        <v>11.109999999999998</v>
      </c>
      <c r="B44" s="400" t="s">
        <v>712</v>
      </c>
      <c r="C44" s="400"/>
      <c r="D44" s="51" t="s">
        <v>713</v>
      </c>
      <c r="E44" s="51" t="s">
        <v>717</v>
      </c>
      <c r="F44" s="51" t="s">
        <v>716</v>
      </c>
      <c r="G44" s="51" t="s">
        <v>714</v>
      </c>
      <c r="H44" s="51" t="s">
        <v>715</v>
      </c>
      <c r="I44" s="25"/>
      <c r="K44" s="174"/>
      <c r="L44" s="304"/>
    </row>
    <row r="45" spans="1:12" ht="15" x14ac:dyDescent="0.25">
      <c r="A45" s="23" t="s">
        <v>711</v>
      </c>
      <c r="D45" s="356"/>
      <c r="E45" s="164"/>
      <c r="F45" s="65"/>
      <c r="G45" s="166"/>
      <c r="H45" s="164"/>
      <c r="I45" s="25"/>
      <c r="K45" s="174"/>
      <c r="L45" s="304"/>
    </row>
    <row r="46" spans="1:12" ht="15" x14ac:dyDescent="0.25">
      <c r="D46" s="356"/>
      <c r="E46" s="164"/>
      <c r="F46" s="65"/>
      <c r="G46" s="166"/>
      <c r="H46" s="164"/>
      <c r="I46" s="25"/>
      <c r="K46" s="174"/>
      <c r="L46" s="304"/>
    </row>
    <row r="47" spans="1:12" ht="15" x14ac:dyDescent="0.25">
      <c r="A47" s="18"/>
      <c r="B47" s="19"/>
      <c r="C47" s="357"/>
      <c r="D47" s="355"/>
      <c r="E47" s="165"/>
      <c r="F47" s="77"/>
      <c r="G47" s="167"/>
      <c r="H47" s="165"/>
      <c r="I47" s="22"/>
      <c r="K47" s="174"/>
      <c r="L47" s="304"/>
    </row>
    <row r="48" spans="1:12" ht="15" x14ac:dyDescent="0.25">
      <c r="A48" s="136">
        <f>0.01+$A39</f>
        <v>11.119999999999997</v>
      </c>
      <c r="B48" s="8" t="s">
        <v>213</v>
      </c>
      <c r="C48" s="9"/>
      <c r="D48" s="345" t="s">
        <v>199</v>
      </c>
      <c r="E48" s="440" t="str">
        <f>IF(D48="No","[Provide explanation here]","")</f>
        <v/>
      </c>
      <c r="F48" s="440"/>
      <c r="G48" s="440"/>
      <c r="H48" s="440"/>
      <c r="I48" s="346" t="s">
        <v>450</v>
      </c>
      <c r="K48" s="174"/>
      <c r="L48" s="304"/>
    </row>
    <row r="49" spans="1:13" ht="15" x14ac:dyDescent="0.25">
      <c r="A49" s="137"/>
      <c r="B49" s="19" t="s">
        <v>688</v>
      </c>
      <c r="C49" s="347"/>
      <c r="D49" s="344" t="s">
        <v>199</v>
      </c>
      <c r="E49" s="441" t="str">
        <f>"Insert number to the left and provide an explanation here"</f>
        <v>Insert number to the left and provide an explanation here</v>
      </c>
      <c r="F49" s="441"/>
      <c r="G49" s="441"/>
      <c r="H49" s="441"/>
      <c r="I49" s="22"/>
      <c r="K49" s="174"/>
      <c r="L49" s="304"/>
    </row>
    <row r="50" spans="1:13" ht="27" customHeight="1" x14ac:dyDescent="0.25">
      <c r="A50" s="136">
        <f>0.01+$A48</f>
        <v>11.129999999999997</v>
      </c>
      <c r="B50" s="400" t="s">
        <v>411</v>
      </c>
      <c r="C50" s="400"/>
      <c r="D50" s="13" t="s">
        <v>412</v>
      </c>
      <c r="E50" s="13"/>
      <c r="F50" s="8"/>
      <c r="G50" s="127" t="s">
        <v>199</v>
      </c>
      <c r="H50" s="52"/>
      <c r="I50" s="11" t="s">
        <v>416</v>
      </c>
      <c r="K50" s="174"/>
      <c r="L50" s="304"/>
    </row>
    <row r="51" spans="1:13" ht="15" x14ac:dyDescent="0.25">
      <c r="D51" s="437" t="s">
        <v>477</v>
      </c>
      <c r="E51" s="437"/>
      <c r="F51" s="437"/>
      <c r="G51" s="437"/>
      <c r="H51" s="437"/>
      <c r="I51" s="25"/>
      <c r="K51" s="174"/>
      <c r="L51" s="304"/>
    </row>
    <row r="52" spans="1:13" ht="15" x14ac:dyDescent="0.25">
      <c r="C52" s="2"/>
      <c r="D52" s="43" t="s">
        <v>413</v>
      </c>
      <c r="E52" s="32"/>
      <c r="F52" s="32"/>
      <c r="G52" s="74" t="s">
        <v>199</v>
      </c>
      <c r="H52" s="42"/>
      <c r="I52" s="25" t="s">
        <v>417</v>
      </c>
      <c r="K52" s="174"/>
      <c r="L52" s="304"/>
    </row>
    <row r="53" spans="1:13" ht="15" x14ac:dyDescent="0.25">
      <c r="C53" s="2"/>
      <c r="D53" s="437" t="s">
        <v>477</v>
      </c>
      <c r="E53" s="437"/>
      <c r="F53" s="437"/>
      <c r="G53" s="437"/>
      <c r="H53" s="437"/>
      <c r="I53" s="25"/>
      <c r="K53" s="174"/>
      <c r="L53" s="304"/>
    </row>
    <row r="54" spans="1:13" ht="15" x14ac:dyDescent="0.25">
      <c r="C54" s="2"/>
      <c r="D54" s="43" t="s">
        <v>422</v>
      </c>
      <c r="E54" s="32"/>
      <c r="F54" s="32"/>
      <c r="G54" s="74" t="s">
        <v>199</v>
      </c>
      <c r="H54" s="42"/>
      <c r="I54" s="25" t="s">
        <v>418</v>
      </c>
      <c r="K54" s="174"/>
      <c r="L54" s="304"/>
    </row>
    <row r="55" spans="1:13" ht="15" x14ac:dyDescent="0.25">
      <c r="C55" s="2"/>
      <c r="D55" s="437" t="s">
        <v>477</v>
      </c>
      <c r="E55" s="437"/>
      <c r="F55" s="437"/>
      <c r="G55" s="437"/>
      <c r="H55" s="437"/>
      <c r="I55" s="25"/>
      <c r="K55" s="174"/>
      <c r="L55" s="304"/>
    </row>
    <row r="56" spans="1:13" ht="15" x14ac:dyDescent="0.25">
      <c r="C56" s="2"/>
      <c r="D56" s="43" t="s">
        <v>414</v>
      </c>
      <c r="E56" s="32"/>
      <c r="F56" s="32"/>
      <c r="G56" s="74" t="s">
        <v>199</v>
      </c>
      <c r="H56" s="42"/>
      <c r="I56" s="25" t="s">
        <v>419</v>
      </c>
      <c r="K56" s="174"/>
      <c r="L56" s="304"/>
      <c r="M56" s="296"/>
    </row>
    <row r="57" spans="1:13" ht="15" x14ac:dyDescent="0.25">
      <c r="C57" s="2"/>
      <c r="D57" s="437" t="s">
        <v>477</v>
      </c>
      <c r="E57" s="437"/>
      <c r="F57" s="437"/>
      <c r="G57" s="437"/>
      <c r="H57" s="437"/>
      <c r="I57" s="25"/>
      <c r="K57" s="174"/>
      <c r="L57" s="304"/>
      <c r="M57" s="296"/>
    </row>
    <row r="58" spans="1:13" ht="15" x14ac:dyDescent="0.25">
      <c r="C58" s="2"/>
      <c r="D58" s="43" t="s">
        <v>415</v>
      </c>
      <c r="E58" s="32"/>
      <c r="F58" s="32"/>
      <c r="G58" s="74" t="s">
        <v>199</v>
      </c>
      <c r="H58" s="42"/>
      <c r="I58" s="25" t="s">
        <v>420</v>
      </c>
      <c r="K58" s="174"/>
      <c r="L58" s="304"/>
      <c r="M58" s="296"/>
    </row>
    <row r="59" spans="1:13" ht="15" customHeight="1" x14ac:dyDescent="0.25">
      <c r="C59" s="2"/>
      <c r="D59" s="437" t="s">
        <v>477</v>
      </c>
      <c r="E59" s="437"/>
      <c r="F59" s="437"/>
      <c r="G59" s="437"/>
      <c r="H59" s="437"/>
      <c r="I59" s="25"/>
      <c r="K59" s="174"/>
      <c r="L59" s="304"/>
      <c r="M59" s="296"/>
    </row>
    <row r="60" spans="1:13" ht="15" customHeight="1" x14ac:dyDescent="0.25">
      <c r="C60" s="2"/>
      <c r="D60" s="43" t="s">
        <v>689</v>
      </c>
      <c r="E60" s="32"/>
      <c r="F60" s="32"/>
      <c r="G60" s="32"/>
      <c r="H60" s="74" t="s">
        <v>199</v>
      </c>
      <c r="I60" s="25" t="s">
        <v>690</v>
      </c>
      <c r="K60" s="174"/>
      <c r="L60" s="304"/>
      <c r="M60" s="296"/>
    </row>
    <row r="61" spans="1:13" ht="15" customHeight="1" x14ac:dyDescent="0.25">
      <c r="A61" s="18"/>
      <c r="B61" s="19"/>
      <c r="C61" s="19"/>
      <c r="D61" s="396" t="s">
        <v>477</v>
      </c>
      <c r="E61" s="396"/>
      <c r="F61" s="396"/>
      <c r="G61" s="396"/>
      <c r="H61" s="396"/>
      <c r="I61" s="22"/>
      <c r="K61" s="174"/>
      <c r="L61" s="304"/>
      <c r="M61" s="296"/>
    </row>
    <row r="62" spans="1:13" ht="15" x14ac:dyDescent="0.25">
      <c r="A62" s="136">
        <f>0.01+$A50</f>
        <v>11.139999999999997</v>
      </c>
      <c r="B62" s="8" t="s">
        <v>423</v>
      </c>
      <c r="C62" s="9"/>
      <c r="D62" s="13" t="s">
        <v>412</v>
      </c>
      <c r="E62" s="13"/>
      <c r="F62" s="8"/>
      <c r="G62" s="127" t="s">
        <v>199</v>
      </c>
      <c r="H62" s="52"/>
      <c r="I62" s="11" t="s">
        <v>424</v>
      </c>
      <c r="K62" s="174"/>
      <c r="L62" s="304"/>
      <c r="M62" s="296"/>
    </row>
    <row r="63" spans="1:13" ht="15" x14ac:dyDescent="0.25">
      <c r="D63" s="437" t="s">
        <v>477</v>
      </c>
      <c r="E63" s="437"/>
      <c r="F63" s="437"/>
      <c r="G63" s="437"/>
      <c r="H63" s="437"/>
      <c r="I63" s="25"/>
      <c r="K63" s="174"/>
      <c r="L63" s="304"/>
      <c r="M63" s="296"/>
    </row>
    <row r="64" spans="1:13" ht="15" x14ac:dyDescent="0.25">
      <c r="C64" s="2"/>
      <c r="D64" s="43" t="s">
        <v>413</v>
      </c>
      <c r="E64" s="32"/>
      <c r="F64" s="32"/>
      <c r="G64" s="74" t="s">
        <v>199</v>
      </c>
      <c r="H64" s="42"/>
      <c r="I64" s="25" t="s">
        <v>425</v>
      </c>
      <c r="K64" s="174"/>
      <c r="L64" s="304"/>
      <c r="M64" s="296"/>
    </row>
    <row r="65" spans="1:13" ht="15" x14ac:dyDescent="0.25">
      <c r="C65" s="2"/>
      <c r="D65" s="437" t="s">
        <v>477</v>
      </c>
      <c r="E65" s="437"/>
      <c r="F65" s="437"/>
      <c r="G65" s="437"/>
      <c r="H65" s="437"/>
      <c r="I65" s="25"/>
      <c r="K65" s="174"/>
      <c r="L65" s="304"/>
    </row>
    <row r="66" spans="1:13" ht="15" x14ac:dyDescent="0.25">
      <c r="C66" s="2"/>
      <c r="D66" s="43" t="s">
        <v>422</v>
      </c>
      <c r="E66" s="32"/>
      <c r="F66" s="32"/>
      <c r="G66" s="74" t="s">
        <v>199</v>
      </c>
      <c r="H66" s="42"/>
      <c r="I66" s="25" t="s">
        <v>426</v>
      </c>
      <c r="K66" s="174"/>
      <c r="L66" s="304"/>
    </row>
    <row r="67" spans="1:13" ht="15" x14ac:dyDescent="0.25">
      <c r="C67" s="2"/>
      <c r="D67" s="437" t="s">
        <v>477</v>
      </c>
      <c r="E67" s="437"/>
      <c r="F67" s="437"/>
      <c r="G67" s="437"/>
      <c r="H67" s="437"/>
      <c r="I67" s="25"/>
      <c r="K67" s="174"/>
      <c r="L67" s="304"/>
    </row>
    <row r="68" spans="1:13" ht="15" x14ac:dyDescent="0.25">
      <c r="C68" s="2"/>
      <c r="D68" s="43" t="s">
        <v>414</v>
      </c>
      <c r="E68" s="32"/>
      <c r="F68" s="32"/>
      <c r="G68" s="74" t="s">
        <v>199</v>
      </c>
      <c r="H68" s="42"/>
      <c r="I68" s="25" t="s">
        <v>427</v>
      </c>
      <c r="K68" s="174"/>
      <c r="L68" s="304"/>
    </row>
    <row r="69" spans="1:13" ht="15" x14ac:dyDescent="0.25">
      <c r="C69" s="2"/>
      <c r="D69" s="437" t="s">
        <v>477</v>
      </c>
      <c r="E69" s="437"/>
      <c r="F69" s="437"/>
      <c r="G69" s="437"/>
      <c r="H69" s="437"/>
      <c r="I69" s="25"/>
      <c r="K69" s="174"/>
      <c r="L69" s="304"/>
    </row>
    <row r="70" spans="1:13" ht="15" x14ac:dyDescent="0.25">
      <c r="C70" s="2"/>
      <c r="D70" s="43" t="s">
        <v>415</v>
      </c>
      <c r="E70" s="32"/>
      <c r="F70" s="32"/>
      <c r="G70" s="74" t="s">
        <v>199</v>
      </c>
      <c r="H70" s="42"/>
      <c r="I70" s="25" t="s">
        <v>428</v>
      </c>
      <c r="K70" s="174"/>
      <c r="L70" s="304"/>
    </row>
    <row r="71" spans="1:13" ht="15" x14ac:dyDescent="0.25">
      <c r="C71" s="2"/>
      <c r="D71" s="348"/>
      <c r="E71" s="348"/>
      <c r="F71" s="348"/>
      <c r="G71" s="348"/>
      <c r="H71" s="348"/>
      <c r="I71" s="25"/>
      <c r="K71" s="174"/>
      <c r="L71" s="304"/>
    </row>
    <row r="72" spans="1:13" ht="15" x14ac:dyDescent="0.25">
      <c r="C72" s="2"/>
      <c r="D72" s="43" t="s">
        <v>689</v>
      </c>
      <c r="E72" s="32"/>
      <c r="F72" s="32"/>
      <c r="G72" s="32"/>
      <c r="H72" s="74" t="s">
        <v>199</v>
      </c>
      <c r="I72" s="25" t="s">
        <v>691</v>
      </c>
      <c r="K72" s="174"/>
      <c r="L72" s="304"/>
    </row>
    <row r="73" spans="1:13" ht="15" x14ac:dyDescent="0.25">
      <c r="A73" s="18"/>
      <c r="B73" s="19"/>
      <c r="C73" s="19"/>
      <c r="D73" s="396" t="s">
        <v>477</v>
      </c>
      <c r="E73" s="396"/>
      <c r="F73" s="396"/>
      <c r="G73" s="396"/>
      <c r="H73" s="396"/>
      <c r="I73" s="22"/>
      <c r="K73" s="174"/>
      <c r="L73" s="304"/>
    </row>
    <row r="74" spans="1:13" ht="22.05" customHeight="1" x14ac:dyDescent="0.25">
      <c r="A74" s="136">
        <f>0.01+$A62</f>
        <v>11.149999999999997</v>
      </c>
      <c r="B74" s="400" t="s">
        <v>429</v>
      </c>
      <c r="C74" s="400"/>
      <c r="D74" s="126" t="s">
        <v>199</v>
      </c>
      <c r="E74" s="12"/>
      <c r="F74" s="12"/>
      <c r="G74" s="12"/>
      <c r="H74" s="10"/>
      <c r="I74" s="11" t="s">
        <v>430</v>
      </c>
      <c r="K74" s="174"/>
      <c r="L74" s="304"/>
    </row>
    <row r="75" spans="1:13" ht="30" customHeight="1" x14ac:dyDescent="0.25">
      <c r="D75" s="437" t="s">
        <v>478</v>
      </c>
      <c r="E75" s="437"/>
      <c r="F75" s="437"/>
      <c r="G75" s="437"/>
      <c r="H75" s="437"/>
      <c r="I75" s="25"/>
      <c r="K75" s="174"/>
      <c r="L75" s="304"/>
    </row>
    <row r="76" spans="1:13" ht="30" customHeight="1" x14ac:dyDescent="0.25">
      <c r="D76" s="437" t="s">
        <v>478</v>
      </c>
      <c r="E76" s="437"/>
      <c r="F76" s="437"/>
      <c r="G76" s="437"/>
      <c r="H76" s="437"/>
      <c r="I76" s="25"/>
      <c r="K76" s="174"/>
      <c r="L76" s="304"/>
    </row>
    <row r="77" spans="1:13" ht="30" customHeight="1" x14ac:dyDescent="0.25">
      <c r="A77" s="18"/>
      <c r="B77" s="19"/>
      <c r="C77" s="20"/>
      <c r="D77" s="396" t="s">
        <v>478</v>
      </c>
      <c r="E77" s="396"/>
      <c r="F77" s="396"/>
      <c r="G77" s="396"/>
      <c r="H77" s="396"/>
      <c r="I77" s="22"/>
      <c r="K77" s="174"/>
      <c r="L77" s="304"/>
    </row>
    <row r="78" spans="1:13" ht="20.399999999999999" x14ac:dyDescent="0.25">
      <c r="A78" s="136">
        <f>0.01+$A74</f>
        <v>11.159999999999997</v>
      </c>
      <c r="B78" s="8" t="s">
        <v>316</v>
      </c>
      <c r="C78" s="9"/>
      <c r="D78" s="13" t="s">
        <v>622</v>
      </c>
      <c r="E78" s="280"/>
      <c r="F78" s="280"/>
      <c r="G78" s="315" t="s">
        <v>199</v>
      </c>
      <c r="H78" s="358" t="str">
        <f>IF(G78="-","&lt;-- Choose an option.",IF(G78="YES","Enter a reference to the alternate solution below.",""))</f>
        <v>&lt;-- Choose an option.</v>
      </c>
      <c r="I78" s="11"/>
      <c r="K78" s="174"/>
      <c r="L78" s="304"/>
    </row>
    <row r="79" spans="1:13" ht="15" x14ac:dyDescent="0.25">
      <c r="A79" s="186"/>
      <c r="D79" s="392"/>
      <c r="E79" s="392"/>
      <c r="F79" s="392"/>
      <c r="G79" s="392"/>
      <c r="H79" s="392"/>
      <c r="I79" s="25"/>
      <c r="K79" s="174"/>
      <c r="L79" s="304"/>
      <c r="M79" s="309"/>
    </row>
    <row r="80" spans="1:13" ht="15" x14ac:dyDescent="0.25">
      <c r="D80" s="405"/>
      <c r="E80" s="405"/>
      <c r="F80" s="405"/>
      <c r="G80" s="405"/>
      <c r="H80" s="405"/>
      <c r="K80" s="174"/>
      <c r="L80" s="304"/>
    </row>
    <row r="81" spans="1:13" ht="24" customHeight="1" x14ac:dyDescent="0.25">
      <c r="D81" s="13">
        <v>1</v>
      </c>
      <c r="E81" s="436" t="s">
        <v>442</v>
      </c>
      <c r="F81" s="436"/>
      <c r="G81" s="436"/>
      <c r="H81" s="436"/>
      <c r="K81" s="174"/>
      <c r="L81" s="304"/>
    </row>
    <row r="82" spans="1:13" ht="15" x14ac:dyDescent="0.25">
      <c r="A82" s="178" t="s">
        <v>487</v>
      </c>
      <c r="B82" s="139"/>
      <c r="C82" s="140"/>
      <c r="D82" s="139"/>
      <c r="E82" s="139"/>
      <c r="F82" s="139"/>
      <c r="G82" s="139"/>
      <c r="H82" s="141"/>
      <c r="I82" s="251"/>
      <c r="J82" s="139"/>
      <c r="K82" s="174"/>
      <c r="L82" s="304"/>
      <c r="M82" s="295"/>
    </row>
    <row r="83" spans="1:13" ht="15" x14ac:dyDescent="0.25">
      <c r="A83" s="179" t="s">
        <v>488</v>
      </c>
      <c r="B83" s="139"/>
      <c r="C83" s="140"/>
      <c r="D83" s="139"/>
      <c r="E83" s="139"/>
      <c r="F83" s="139"/>
      <c r="G83" s="139"/>
      <c r="H83" s="141"/>
      <c r="I83" s="141"/>
      <c r="J83" s="139"/>
      <c r="K83" s="174"/>
      <c r="L83" s="304"/>
    </row>
    <row r="84" spans="1:13" ht="16.5" customHeight="1" x14ac:dyDescent="0.25">
      <c r="A84" s="110"/>
      <c r="B84" s="110"/>
      <c r="C84" s="110"/>
      <c r="D84" s="109"/>
      <c r="E84" s="109"/>
      <c r="F84" s="109"/>
      <c r="G84" s="109"/>
      <c r="H84" s="111"/>
      <c r="I84" s="111"/>
      <c r="J84" s="109"/>
      <c r="K84" s="174"/>
    </row>
  </sheetData>
  <sheetProtection sheet="1" formatCells="0" insertRows="0" deleteRows="0" selectLockedCells="1"/>
  <mergeCells count="46">
    <mergeCell ref="B74:C74"/>
    <mergeCell ref="B14:C14"/>
    <mergeCell ref="B18:C18"/>
    <mergeCell ref="B29:C29"/>
    <mergeCell ref="B39:C39"/>
    <mergeCell ref="B50:C50"/>
    <mergeCell ref="B27:C27"/>
    <mergeCell ref="D77:H77"/>
    <mergeCell ref="D59:H59"/>
    <mergeCell ref="D63:H63"/>
    <mergeCell ref="D65:H65"/>
    <mergeCell ref="D67:H67"/>
    <mergeCell ref="D69:H69"/>
    <mergeCell ref="D19:H19"/>
    <mergeCell ref="D33:F33"/>
    <mergeCell ref="D35:E35"/>
    <mergeCell ref="D73:H73"/>
    <mergeCell ref="C8:F8"/>
    <mergeCell ref="C9:F9"/>
    <mergeCell ref="D12:F12"/>
    <mergeCell ref="D13:H13"/>
    <mergeCell ref="E49:H49"/>
    <mergeCell ref="D61:H61"/>
    <mergeCell ref="B44:C44"/>
    <mergeCell ref="E11:I11"/>
    <mergeCell ref="C3:F3"/>
    <mergeCell ref="C4:F4"/>
    <mergeCell ref="C5:F5"/>
    <mergeCell ref="C6:F6"/>
    <mergeCell ref="C7:F7"/>
    <mergeCell ref="E81:H81"/>
    <mergeCell ref="E48:H48"/>
    <mergeCell ref="D21:E21"/>
    <mergeCell ref="D22:E22"/>
    <mergeCell ref="D23:E23"/>
    <mergeCell ref="D36:E36"/>
    <mergeCell ref="D37:E37"/>
    <mergeCell ref="E39:H39"/>
    <mergeCell ref="D80:H80"/>
    <mergeCell ref="D51:H51"/>
    <mergeCell ref="D53:H53"/>
    <mergeCell ref="D55:H55"/>
    <mergeCell ref="D57:H57"/>
    <mergeCell ref="D79:H79"/>
    <mergeCell ref="D75:H75"/>
    <mergeCell ref="D76:H76"/>
  </mergeCells>
  <dataValidations count="21">
    <dataValidation type="list" allowBlank="1" showInputMessage="1" showErrorMessage="1" sqref="D27">
      <formula1>"-,1,2,3"</formula1>
    </dataValidation>
    <dataValidation type="list" allowBlank="1" showInputMessage="1" showErrorMessage="1" promptTitle="Building Size" prompt="Select building size per the appropriate table in Part 11 based on building area and height." sqref="D28">
      <formula1>DV_BldgSize</formula1>
    </dataValidation>
    <dataValidation type="list" allowBlank="1" showInputMessage="1" showErrorMessage="1" sqref="G29">
      <formula1>"-,YES,NO"</formula1>
    </dataValidation>
    <dataValidation type="list" allowBlank="1" showInputMessage="1" showErrorMessage="1" sqref="G30:G31">
      <formula1>DV_Index</formula1>
    </dataValidation>
    <dataValidation type="list" allowBlank="1" showInputMessage="1" showErrorMessage="1" sqref="D33">
      <formula1>"-,BASIC RENOVATION, EXTENSIVE RENOVATION"</formula1>
    </dataValidation>
    <dataValidation type="list" allowBlank="1" showInputMessage="1" showErrorMessage="1" sqref="G62 G52 G54 G56 G58 G64 G66 G68 D74 G70 G50 H60 H72 G78">
      <formula1>DV_YesNo</formula1>
    </dataValidation>
    <dataValidation allowBlank="1" showInputMessage="1" showErrorMessage="1" promptTitle="Performance Level" prompt="If &quot;yes&quot;, provide a short explanation. e.g. &quot;change of major occupancy&quot;, &quot;non-compliant fire separation between suites.&quot;" sqref="D57 D55 D51 D53 D73 D63 D65 D67 D59 D61 D69 D71"/>
    <dataValidation type="list" allowBlank="1" showInputMessage="1" showErrorMessage="1" sqref="G32">
      <formula1>DV_Importance</formula1>
    </dataValidation>
    <dataValidation type="list" allowBlank="1" showInputMessage="1" showErrorMessage="1" promptTitle="Barrier-free Design" prompt="Select Yes or No. If no, provide explanation for exemption." sqref="D48">
      <formula1>"-,Yes,No"</formula1>
    </dataValidation>
    <dataValidation allowBlank="1" showInputMessage="1" showErrorMessage="1" promptTitle="Use" prompt="Provide description of use._x000a__x000a_e.g. &quot;Restaurant&quot;, &quot;Medical Office&quot;, &quot;Retirement Home&quot;, &quot;Storage Garage&quot;" sqref="G15:G17"/>
    <dataValidation type="list" allowBlank="1" showInputMessage="1" showErrorMessage="1" promptTitle="Major Occupancy" prompt="Select group/division for each major occupancy. Text in adjacent column will fill in. Selections made here will control available options in corresponding rows for building classification._x000a__x000a_Hide unneeded rows." sqref="D15:D17">
      <formula1>DV_OccGroup</formula1>
    </dataValidation>
    <dataValidation allowBlank="1" showInputMessage="1" showErrorMessage="1" promptTitle="Building Area_Description" prompt="Provide description of area. E.g. &quot;Existing Building&quot;, &quot;Addition to North Wing&quot;, etc. If only one existing building and one addition, put on same row. Hide all unnecessary rows. Insert rows as required." sqref="D21:D23"/>
    <dataValidation type="list" allowBlank="1" showInputMessage="1" showErrorMessage="1" promptTitle="Basis for load count" prompt="Select the basis of the occupant load count for each floor area." sqref="G35:G37">
      <formula1>DV_OccLoad</formula1>
    </dataValidation>
    <dataValidation allowBlank="1" showInputMessage="1" showErrorMessage="1" promptTitle="Floor Area Description" prompt="Provide description or identifier of each space or group of spaces. _x000a__x000a_e.g. &quot;Basement&quot;, &quot;Suite 502&quot;, &quot;Lecture Hall 103&quot;, etc. _x000a__x000a_Add rows as required. Hide unused rows." sqref="D35:D37"/>
    <dataValidation allowBlank="1" showInputMessage="1" showErrorMessage="1" promptTitle="Floor Area Description" prompt="Provide description or identifier of each space or group of spaces. _x000a__x000a_e.g. &quot;Suite 502&quot;, &quot;Lecture Hall 103&quot;, &quot;Restaurant Guests&quot;, &quot;Restaurant Staff&quot; etc. _x000a__x000a_Insert rows as required. Hide unused rows." sqref="D41:D43 D45:D47"/>
    <dataValidation allowBlank="1" showInputMessage="1" showErrorMessage="1" promptTitle="OBC Sentence" prompt="Provide specifice OBC sentence reference per 3.7.4._x000a__x000a_e.g &quot;3.7.4.3.(5).&quot;" sqref="G41:G43 G45:G47"/>
    <dataValidation type="list" allowBlank="1" showInputMessage="1" showErrorMessage="1" promptTitle="Project Type" prompt="Select project type from drop-down list. Enter brief description in cell below. _x000a__x000a_e.g. &quot;Renovation of existing mid-rise multi-use building.&quot;_x000a__x000a_Hide row below if no description required." sqref="D12:F12">
      <formula1>DV_P11ProType</formula1>
    </dataValidation>
    <dataValidation type="list" allowBlank="1" showInputMessage="1" showErrorMessage="1" promptTitle="Superimposed Major Occupancies" prompt="Select yes or no. If 'yes', provide explanation in space below. _x000a__x000a_e.g. &quot;Three stories of Group C superimposed over one storey of Group E major occupancies.&quot;" sqref="D18">
      <formula1>DV_YesNo</formula1>
    </dataValidation>
    <dataValidation allowBlank="1" showInputMessage="1" showErrorMessage="1" promptTitle="Superimposed Major Occupancies" prompt="Select yes or no. If 'yes', provide explanation in adjacent column. _x000a__x000a_e.g. &quot;Three stories of Group C superimposed over one storey of Group E major occupancies.&quot;" sqref="D19:H19"/>
    <dataValidation allowBlank="1" showInputMessage="1" showErrorMessage="1" prompt="Check www.ontario.ca/laws/regulation/120332_x000a_Update as needed." sqref="G10"/>
    <dataValidation type="list" allowBlank="1" showInputMessage="1" showErrorMessage="1" promptTitle="Barrier-free Entrances" prompt="Select the number of barrier-free entrances and provide an explanation if needed." sqref="D49">
      <formula1>"-,0,1,2,3,4,5,6,7,8,9,&gt;9"</formula1>
    </dataValidation>
  </dataValidations>
  <pageMargins left="0.39370078740157483" right="0.39370078740157483" top="0.39370078740157483" bottom="0.39370078740157483" header="0.31496062992125984" footer="0.31496062992125984"/>
  <pageSetup fitToHeight="0" orientation="landscape" blackAndWhite="1"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Group Box 1">
              <controlPr defaultSize="0" autoFill="0" autoPict="0">
                <anchor moveWithCells="1">
                  <from>
                    <xdr:col>2</xdr:col>
                    <xdr:colOff>304800</xdr:colOff>
                    <xdr:row>1</xdr:row>
                    <xdr:rowOff>251460</xdr:rowOff>
                  </from>
                  <to>
                    <xdr:col>6</xdr:col>
                    <xdr:colOff>990600</xdr:colOff>
                    <xdr:row>4</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Lookups!$A$42:$A$44</xm:f>
          </x14:formula1>
          <xm:sqref>D11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14999847407452621"/>
    <pageSetUpPr fitToPage="1"/>
  </sheetPr>
  <dimension ref="A1:L63"/>
  <sheetViews>
    <sheetView showGridLines="0" view="pageBreakPreview" zoomScale="90" zoomScaleNormal="100" zoomScaleSheetLayoutView="90" workbookViewId="0">
      <selection activeCell="K2" sqref="K2"/>
    </sheetView>
  </sheetViews>
  <sheetFormatPr defaultColWidth="9.28515625" defaultRowHeight="16.5" customHeight="1" x14ac:dyDescent="0.25"/>
  <cols>
    <col min="1" max="1" width="5.7109375" style="23" customWidth="1"/>
    <col min="2" max="2" width="24.42578125" style="2" customWidth="1"/>
    <col min="3" max="3" width="16.7109375" style="3" customWidth="1"/>
    <col min="4" max="4" width="19" style="2" customWidth="1"/>
    <col min="5" max="5" width="15" style="2" customWidth="1"/>
    <col min="6" max="6" width="24.7109375" style="2" customWidth="1"/>
    <col min="7" max="7" width="9.7109375" style="6" customWidth="1"/>
    <col min="8" max="8" width="27.7109375" style="6" customWidth="1"/>
    <col min="9" max="9" width="1.7109375" style="2" customWidth="1"/>
    <col min="10" max="10" width="2.7109375" style="2" customWidth="1"/>
    <col min="11" max="11" width="60.7109375" style="2" customWidth="1"/>
    <col min="12" max="12" width="9.28515625" style="294" customWidth="1"/>
    <col min="13" max="16384" width="9.28515625" style="2"/>
  </cols>
  <sheetData>
    <row r="1" spans="1:12" ht="16.5" customHeight="1" x14ac:dyDescent="0.45">
      <c r="A1" s="114" t="str">
        <f>'Read Me First'!A1</f>
        <v xml:space="preserve">ONTARIO BUILDING CODE DATA MATRIX                                         </v>
      </c>
      <c r="B1" s="19"/>
      <c r="C1" s="20"/>
      <c r="D1" s="117"/>
      <c r="E1" s="118"/>
      <c r="F1" s="19"/>
      <c r="G1" s="19"/>
      <c r="H1" s="288" t="str">
        <f>'Read Me First'!D1</f>
        <v>Issued: 2025 01 01</v>
      </c>
      <c r="J1" s="109"/>
      <c r="K1" s="310" t="s">
        <v>618</v>
      </c>
      <c r="L1" s="292"/>
    </row>
    <row r="2" spans="1:12" ht="32.25" customHeight="1" thickBot="1" x14ac:dyDescent="0.3">
      <c r="A2" s="443" t="s">
        <v>565</v>
      </c>
      <c r="B2" s="443"/>
      <c r="C2" s="443"/>
      <c r="D2" s="443"/>
      <c r="E2" s="443"/>
      <c r="F2" s="443"/>
      <c r="G2" s="105"/>
      <c r="H2" s="187" t="s">
        <v>452</v>
      </c>
      <c r="J2" s="109"/>
      <c r="K2" s="304"/>
    </row>
    <row r="3" spans="1:12" ht="16.5" customHeight="1" thickTop="1" x14ac:dyDescent="0.25">
      <c r="A3" s="1">
        <v>1</v>
      </c>
      <c r="B3" s="89" t="s">
        <v>201</v>
      </c>
      <c r="C3" s="89"/>
      <c r="D3" s="89"/>
      <c r="E3" s="242" t="s">
        <v>199</v>
      </c>
      <c r="F3" s="119" t="s">
        <v>199</v>
      </c>
      <c r="G3" s="104"/>
      <c r="H3" s="104" t="s">
        <v>298</v>
      </c>
      <c r="J3" s="109"/>
      <c r="K3" s="304"/>
    </row>
    <row r="4" spans="1:12" ht="17.25" customHeight="1" x14ac:dyDescent="0.25">
      <c r="A4" s="84">
        <v>2</v>
      </c>
      <c r="B4" s="85" t="s">
        <v>297</v>
      </c>
      <c r="C4" s="86"/>
      <c r="D4" s="87"/>
      <c r="E4" s="243" t="s">
        <v>199</v>
      </c>
      <c r="F4" s="87"/>
      <c r="G4" s="88"/>
      <c r="H4" s="88" t="s">
        <v>632</v>
      </c>
      <c r="J4" s="109"/>
      <c r="K4" s="304"/>
    </row>
    <row r="5" spans="1:12" ht="17.25" customHeight="1" x14ac:dyDescent="0.25">
      <c r="A5" s="84"/>
      <c r="B5" s="85"/>
      <c r="C5" s="86"/>
      <c r="D5" s="87"/>
      <c r="E5" s="87"/>
      <c r="F5" s="87"/>
      <c r="G5" s="88"/>
      <c r="H5" s="88"/>
      <c r="J5" s="109"/>
      <c r="K5" s="304"/>
    </row>
    <row r="6" spans="1:12" ht="16.5" customHeight="1" x14ac:dyDescent="0.25">
      <c r="A6" s="84">
        <v>3</v>
      </c>
      <c r="B6" s="85" t="s">
        <v>467</v>
      </c>
      <c r="C6" s="86"/>
      <c r="D6" s="85"/>
      <c r="E6" s="467"/>
      <c r="F6" s="88"/>
      <c r="G6" s="88"/>
      <c r="H6" s="88" t="s">
        <v>642</v>
      </c>
      <c r="J6" s="109"/>
      <c r="K6" s="304"/>
    </row>
    <row r="7" spans="1:12" ht="16.5" customHeight="1" x14ac:dyDescent="0.25">
      <c r="A7" s="84">
        <v>3</v>
      </c>
      <c r="B7" s="85" t="s">
        <v>650</v>
      </c>
      <c r="C7" s="86"/>
      <c r="D7" s="85"/>
      <c r="E7" s="467"/>
      <c r="F7" s="88"/>
      <c r="G7" s="88"/>
      <c r="H7" s="88" t="s">
        <v>642</v>
      </c>
      <c r="J7" s="109"/>
      <c r="K7" s="304"/>
    </row>
    <row r="8" spans="1:12" ht="16.5" customHeight="1" x14ac:dyDescent="0.25">
      <c r="A8" s="84">
        <v>4</v>
      </c>
      <c r="B8" s="85" t="s">
        <v>639</v>
      </c>
      <c r="C8" s="86"/>
      <c r="D8" s="85"/>
      <c r="E8" s="467">
        <v>2</v>
      </c>
      <c r="F8" s="85"/>
      <c r="G8" s="88"/>
      <c r="H8" s="88" t="s">
        <v>299</v>
      </c>
      <c r="J8" s="109"/>
      <c r="K8" s="304"/>
    </row>
    <row r="9" spans="1:12" ht="16.5" customHeight="1" x14ac:dyDescent="0.25">
      <c r="A9" s="84">
        <v>5</v>
      </c>
      <c r="B9" s="85" t="s">
        <v>566</v>
      </c>
      <c r="C9" s="86"/>
      <c r="D9" s="85"/>
      <c r="E9" s="240"/>
      <c r="F9" s="85"/>
      <c r="G9" s="88"/>
      <c r="H9" s="88" t="s">
        <v>643</v>
      </c>
      <c r="J9" s="109"/>
      <c r="K9" s="304"/>
    </row>
    <row r="10" spans="1:12" ht="16.5" customHeight="1" x14ac:dyDescent="0.25">
      <c r="A10" s="84">
        <v>6</v>
      </c>
      <c r="B10" s="85" t="s">
        <v>567</v>
      </c>
      <c r="C10" s="86"/>
      <c r="D10" s="85"/>
      <c r="E10" s="219" t="str">
        <f>IF(E8=0,"",IF($E$6/E8&lt;=2,"0.8","1.0"))</f>
        <v>0.8</v>
      </c>
      <c r="F10" s="85"/>
      <c r="G10" s="88"/>
      <c r="H10" s="88" t="s">
        <v>568</v>
      </c>
      <c r="J10" s="109"/>
      <c r="K10" s="304"/>
    </row>
    <row r="11" spans="1:12" ht="16.5" customHeight="1" x14ac:dyDescent="0.25">
      <c r="A11" s="84">
        <v>7</v>
      </c>
      <c r="B11" s="85" t="s">
        <v>569</v>
      </c>
      <c r="C11" s="86"/>
      <c r="D11" s="85"/>
      <c r="E11" s="219">
        <f>IF(E10="","",E9*E10)</f>
        <v>0</v>
      </c>
      <c r="F11" s="85"/>
      <c r="G11" s="88"/>
      <c r="H11" s="88" t="s">
        <v>570</v>
      </c>
      <c r="J11" s="109"/>
      <c r="K11" s="304"/>
    </row>
    <row r="12" spans="1:12" ht="16.5" customHeight="1" x14ac:dyDescent="0.25">
      <c r="A12" s="84">
        <v>8</v>
      </c>
      <c r="B12" s="85" t="s">
        <v>640</v>
      </c>
      <c r="C12" s="86"/>
      <c r="D12" s="85"/>
      <c r="E12" s="240">
        <v>2</v>
      </c>
      <c r="F12" s="85"/>
      <c r="G12" s="88"/>
      <c r="H12" s="88" t="s">
        <v>571</v>
      </c>
      <c r="J12" s="109"/>
      <c r="K12" s="304"/>
    </row>
    <row r="13" spans="1:12" ht="16.5" customHeight="1" x14ac:dyDescent="0.25">
      <c r="A13" s="241">
        <v>9</v>
      </c>
      <c r="B13" s="90" t="s">
        <v>300</v>
      </c>
      <c r="C13" s="218"/>
      <c r="D13" s="90" t="s">
        <v>468</v>
      </c>
      <c r="E13" s="244">
        <f>E6*E8*E12</f>
        <v>0</v>
      </c>
      <c r="F13" s="224" t="s">
        <v>572</v>
      </c>
      <c r="G13" s="225" t="str">
        <f>IF($E$13&lt;0.35,"YES","NO")</f>
        <v>YES</v>
      </c>
      <c r="H13" s="225" t="s">
        <v>302</v>
      </c>
      <c r="J13" s="109"/>
      <c r="K13" s="304"/>
    </row>
    <row r="14" spans="1:12" ht="16.5" customHeight="1" x14ac:dyDescent="0.25">
      <c r="A14" s="220"/>
      <c r="B14" s="221"/>
      <c r="C14" s="222"/>
      <c r="D14" s="221"/>
      <c r="E14" s="223"/>
      <c r="F14" s="224"/>
      <c r="G14" s="225"/>
      <c r="H14" s="225"/>
      <c r="J14" s="109"/>
      <c r="K14" s="304"/>
    </row>
    <row r="15" spans="1:12" ht="16.5" customHeight="1" x14ac:dyDescent="0.25">
      <c r="A15" s="325">
        <v>10</v>
      </c>
      <c r="B15" s="326" t="s">
        <v>646</v>
      </c>
      <c r="C15" s="222"/>
      <c r="D15" s="221"/>
      <c r="E15" s="223"/>
      <c r="F15" s="224"/>
      <c r="G15" s="327"/>
      <c r="H15" s="225" t="s">
        <v>648</v>
      </c>
      <c r="J15" s="109"/>
      <c r="K15" s="304"/>
    </row>
    <row r="16" spans="1:12" ht="16.5" customHeight="1" x14ac:dyDescent="0.25">
      <c r="A16" s="325"/>
      <c r="B16" s="326"/>
      <c r="C16" s="225" t="s">
        <v>647</v>
      </c>
      <c r="D16" s="221"/>
      <c r="E16" s="223"/>
      <c r="F16" s="328" t="s">
        <v>199</v>
      </c>
      <c r="G16" s="327"/>
      <c r="H16" s="225"/>
      <c r="J16" s="109"/>
      <c r="K16" s="304"/>
    </row>
    <row r="17" spans="1:12" ht="16.5" customHeight="1" x14ac:dyDescent="0.25">
      <c r="A17" s="325">
        <v>11</v>
      </c>
      <c r="B17" s="326" t="s">
        <v>644</v>
      </c>
      <c r="C17" s="222"/>
      <c r="D17" s="221"/>
      <c r="E17" s="223"/>
      <c r="F17" s="224"/>
      <c r="G17" s="327"/>
      <c r="H17" s="225" t="s">
        <v>649</v>
      </c>
      <c r="J17" s="109"/>
      <c r="K17" s="304"/>
    </row>
    <row r="18" spans="1:12" ht="30" customHeight="1" x14ac:dyDescent="0.25">
      <c r="A18" s="325"/>
      <c r="B18" s="326"/>
      <c r="C18" s="442" t="s">
        <v>645</v>
      </c>
      <c r="D18" s="442"/>
      <c r="E18" s="442"/>
      <c r="F18" s="328" t="s">
        <v>199</v>
      </c>
      <c r="G18" s="327"/>
      <c r="H18" s="225"/>
      <c r="J18" s="109"/>
      <c r="K18" s="304"/>
    </row>
    <row r="19" spans="1:12" ht="45" customHeight="1" x14ac:dyDescent="0.25">
      <c r="A19" s="1">
        <v>12</v>
      </c>
      <c r="B19" s="231"/>
      <c r="C19" s="442" t="s">
        <v>641</v>
      </c>
      <c r="D19" s="442"/>
      <c r="E19" s="442"/>
      <c r="F19" s="88" t="str">
        <f>IF(SHI&gt;=0.35,"REQUIRED",IF(OR(ImpCat="Post-Disaster",'Seismic Supp'!F16="YES",'Seismic Supp'!F18="YES"),"REQUIRED","NOT REQUIRED"))</f>
        <v>NOT REQUIRED</v>
      </c>
      <c r="G19" s="89"/>
      <c r="H19" s="88" t="s">
        <v>302</v>
      </c>
      <c r="J19" s="109"/>
      <c r="K19" s="304"/>
    </row>
    <row r="20" spans="1:12" ht="43.2" customHeight="1" x14ac:dyDescent="0.25">
      <c r="A20" s="1"/>
      <c r="B20" s="89"/>
      <c r="C20" s="442" t="s">
        <v>303</v>
      </c>
      <c r="D20" s="442"/>
      <c r="E20" s="442"/>
      <c r="F20" s="442" t="str">
        <f>Lookups!F119</f>
        <v xml:space="preserve">FALSE. </v>
      </c>
      <c r="G20" s="442"/>
      <c r="H20" s="442"/>
      <c r="J20" s="109"/>
      <c r="K20" s="304"/>
    </row>
    <row r="21" spans="1:12" ht="16.5" customHeight="1" x14ac:dyDescent="0.25">
      <c r="H21" s="3"/>
      <c r="J21" s="109"/>
      <c r="K21" s="304"/>
      <c r="L21" s="295"/>
    </row>
    <row r="22" spans="1:12" ht="16.5" customHeight="1" x14ac:dyDescent="0.25">
      <c r="A22" s="108"/>
      <c r="B22" s="109"/>
      <c r="C22" s="110"/>
      <c r="D22" s="109"/>
      <c r="E22" s="109"/>
      <c r="F22" s="109"/>
      <c r="G22" s="111"/>
      <c r="H22" s="111"/>
      <c r="I22" s="109"/>
      <c r="J22" s="109"/>
    </row>
    <row r="23" spans="1:12" ht="16.5" customHeight="1" x14ac:dyDescent="0.25">
      <c r="A23" s="1" t="s">
        <v>633</v>
      </c>
    </row>
    <row r="24" spans="1:12" ht="16.5" customHeight="1" x14ac:dyDescent="0.25">
      <c r="A24" s="1"/>
      <c r="B24" s="324" t="s">
        <v>634</v>
      </c>
    </row>
    <row r="25" spans="1:12" ht="16.5" customHeight="1" x14ac:dyDescent="0.25">
      <c r="A25" s="1"/>
      <c r="B25" s="324" t="s">
        <v>635</v>
      </c>
    </row>
    <row r="26" spans="1:12" ht="16.5" customHeight="1" x14ac:dyDescent="0.25">
      <c r="A26" s="1"/>
      <c r="B26" s="324" t="s">
        <v>630</v>
      </c>
    </row>
    <row r="27" spans="1:12" ht="16.5" customHeight="1" x14ac:dyDescent="0.25">
      <c r="A27" s="1"/>
      <c r="B27" s="324" t="s">
        <v>636</v>
      </c>
    </row>
    <row r="28" spans="1:12" ht="26.4" customHeight="1" x14ac:dyDescent="0.25">
      <c r="A28" s="1"/>
      <c r="B28" s="444" t="s">
        <v>637</v>
      </c>
      <c r="C28" s="444"/>
      <c r="D28" s="444"/>
      <c r="E28" s="444"/>
      <c r="F28" s="444"/>
      <c r="G28" s="444"/>
      <c r="H28" s="444"/>
    </row>
    <row r="29" spans="1:12" ht="16.5" customHeight="1" x14ac:dyDescent="0.25">
      <c r="A29" s="1"/>
      <c r="B29" s="324" t="s">
        <v>631</v>
      </c>
    </row>
    <row r="30" spans="1:12" ht="16.5" customHeight="1" x14ac:dyDescent="0.25">
      <c r="A30" s="1"/>
      <c r="B30" s="324" t="s">
        <v>638</v>
      </c>
    </row>
    <row r="31" spans="1:12" ht="26.4" customHeight="1" x14ac:dyDescent="0.25">
      <c r="A31" s="1"/>
      <c r="B31" s="89"/>
      <c r="F31" s="442" t="str">
        <f>IF(SHI&lt;=0.34,"CATEGORIES 6 TO 22 EXEMPTED DUE TO SEISMIC HAZARD INDEX LESS THAN 0.35",IF(AND(SHI&gt;=0.35,ImpCat="Post-Disaster"),"IMPORTANCE CATEGORY AND SEISMIC HAZARD INDEX",IF(AND(SHI&gt;=0.35,ImpCat&lt;&gt;"Post-Disaster"),"SEISMIC ")))</f>
        <v>CATEGORIES 6 TO 22 EXEMPTED DUE TO SEISMIC HAZARD INDEX LESS THAN 0.35</v>
      </c>
      <c r="G31" s="442"/>
      <c r="H31" s="442"/>
    </row>
    <row r="32" spans="1:12" ht="16.5" customHeight="1" x14ac:dyDescent="0.25">
      <c r="A32" s="1"/>
      <c r="B32" s="89"/>
    </row>
    <row r="33" spans="1:2" ht="16.5" customHeight="1" x14ac:dyDescent="0.25">
      <c r="A33" s="1"/>
      <c r="B33" s="89"/>
    </row>
    <row r="34" spans="1:2" ht="16.5" customHeight="1" x14ac:dyDescent="0.25">
      <c r="A34" s="1"/>
      <c r="B34" s="89"/>
    </row>
    <row r="57" spans="12:12" ht="16.5" customHeight="1" x14ac:dyDescent="0.25">
      <c r="L57" s="296"/>
    </row>
    <row r="58" spans="12:12" ht="16.5" customHeight="1" x14ac:dyDescent="0.25">
      <c r="L58" s="296"/>
    </row>
    <row r="59" spans="12:12" ht="16.5" customHeight="1" x14ac:dyDescent="0.25">
      <c r="L59" s="296"/>
    </row>
    <row r="60" spans="12:12" ht="16.5" customHeight="1" x14ac:dyDescent="0.25">
      <c r="L60" s="296"/>
    </row>
    <row r="61" spans="12:12" ht="16.5" customHeight="1" x14ac:dyDescent="0.25">
      <c r="L61" s="296"/>
    </row>
    <row r="62" spans="12:12" ht="16.5" customHeight="1" x14ac:dyDescent="0.25">
      <c r="L62" s="296"/>
    </row>
    <row r="63" spans="12:12" ht="16.5" customHeight="1" x14ac:dyDescent="0.25">
      <c r="L63" s="296"/>
    </row>
  </sheetData>
  <sheetProtection sheet="1" formatCells="0" selectLockedCells="1"/>
  <mergeCells count="7">
    <mergeCell ref="F31:H31"/>
    <mergeCell ref="C19:E19"/>
    <mergeCell ref="C20:E20"/>
    <mergeCell ref="F20:H20"/>
    <mergeCell ref="A2:F2"/>
    <mergeCell ref="B28:H28"/>
    <mergeCell ref="C18:E18"/>
  </mergeCells>
  <dataValidations xWindow="514" yWindow="525" count="11">
    <dataValidation type="list" allowBlank="1" showInputMessage="1" showErrorMessage="1" sqref="F3">
      <formula1>INDIRECT(DV_ImportanceModSS)</formula1>
    </dataValidation>
    <dataValidation type="list" allowBlank="1" showInputMessage="1" showErrorMessage="1" promptTitle="Importance Category" prompt="Select importance category per Part 4. If low or high, select additional option in adjacent column." sqref="E3">
      <formula1>DV_Importance</formula1>
    </dataValidation>
    <dataValidation allowBlank="1" showInputMessage="1" showErrorMessage="1" promptTitle="Importance Factor" prompt="Enter Importance Factor based on Importance Category per Table T.4.1.8.5." sqref="E8"/>
    <dataValidation type="list" allowBlank="1" showInputMessage="1" showErrorMessage="1" promptTitle="Site Class" prompt="Input site class. Refer to geotechnical report." sqref="E4">
      <formula1>"-,A, B, C, D, E, F"</formula1>
    </dataValidation>
    <dataValidation allowBlank="1" showInputMessage="1" showErrorMessage="1" promptTitle="5% Spectral Response" prompt="Input 5% spectral response acceleration value for the 0.2 second period [Sa(0.2)]; refer to MMAH Supplementary Standard SB-1" sqref="E6"/>
    <dataValidation allowBlank="1" showInputMessage="1" showErrorMessage="1" promptTitle="Peak Ground Acceleration" prompt="Input Peak Ground Acceleration (PGA) value found in MMAH Supplementary Standard SB-1. Values are site specific." sqref="E9"/>
    <dataValidation allowBlank="1" showInputMessage="1" showErrorMessage="1" promptTitle="PGA Factor" prompt="This value will automatically generate once site specific Sa(0.2) and PGA values from MMAH Supplementary Standard SB-1 have been entered." sqref="E10"/>
    <dataValidation allowBlank="1" showInputMessage="1" showErrorMessage="1" promptTitle="PGA Reference Value" prompt="This value will automatically generate once site specific Sa(0.2) and PGA values from MMAH Supplementary Standard SB-1 have been entered." sqref="E11"/>
    <dataValidation allowBlank="1" showInputMessage="1" showErrorMessage="1" promptTitle="Acceleration Based Coefficient" prompt="Input acceleration based coefficient based on Site Class and Sa(0.2) per table T.4.1.8.4.(B). Values must not be rounded down." sqref="E12"/>
    <dataValidation type="list" allowBlank="1" showInputMessage="1" showErrorMessage="1" sqref="F18 F16">
      <formula1>DV_YesNo</formula1>
    </dataValidation>
    <dataValidation allowBlank="1" showInputMessage="1" showErrorMessage="1" promptTitle="5% Spectral Response" prompt="Input 5% spectral response acceleration value for the 2.0 second period [Sa(2.0)]; refer to MMAH Supplementary Standard SB-1_x000a_" sqref="E7"/>
  </dataValidations>
  <pageMargins left="0.39370078740157483" right="0.39370078740157483" top="0.39370078740157483" bottom="0.78740157480314965" header="0.31496062992125984" footer="0.31496062992125984"/>
  <pageSetup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0CE25E51-E218-478D-806C-9D7D000FA40F}">
            <xm:f>OR($E$3=Lookups!$F$42,$E$3=Lookups!$F$44,$E$3=Lookups!$F$46)</xm:f>
            <x14:dxf>
              <font>
                <color theme="0"/>
              </font>
              <fill>
                <patternFill patternType="none">
                  <bgColor auto="1"/>
                </patternFill>
              </fill>
            </x14:dxf>
          </x14:cfRule>
          <xm:sqref>F3</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O56"/>
  <sheetViews>
    <sheetView showGridLines="0" zoomScaleNormal="100" workbookViewId="0">
      <selection activeCell="O3" sqref="O3"/>
    </sheetView>
  </sheetViews>
  <sheetFormatPr defaultColWidth="9.28515625" defaultRowHeight="16.5" customHeight="1" outlineLevelRow="1" x14ac:dyDescent="0.25"/>
  <cols>
    <col min="1" max="1" width="5.7109375" style="23" customWidth="1"/>
    <col min="2" max="2" width="15.7109375" style="2" customWidth="1"/>
    <col min="3" max="3" width="15.7109375" style="3" customWidth="1"/>
    <col min="4" max="4" width="15.7109375" style="2" customWidth="1"/>
    <col min="5" max="5" width="8.7109375" style="2" customWidth="1"/>
    <col min="6" max="6" width="10.28515625" style="2" customWidth="1"/>
    <col min="7" max="8" width="12.7109375" style="2" customWidth="1"/>
    <col min="9" max="9" width="18.7109375" style="2" customWidth="1"/>
    <col min="10" max="10" width="18.7109375" style="6" customWidth="1"/>
    <col min="11" max="11" width="15.7109375" style="6" customWidth="1"/>
    <col min="12" max="12" width="1.7109375" style="6" customWidth="1"/>
    <col min="13" max="13" width="2.7109375" style="2" customWidth="1"/>
    <col min="14" max="14" width="9.28515625" style="2"/>
    <col min="15" max="15" width="64.7109375" style="246" customWidth="1"/>
    <col min="16" max="16384" width="9.28515625" style="2"/>
  </cols>
  <sheetData>
    <row r="1" spans="1:15" ht="19.2" x14ac:dyDescent="0.45">
      <c r="A1" s="1" t="str">
        <f>'Read Me First'!A1</f>
        <v xml:space="preserve">ONTARIO BUILDING CODE DATA MATRIX                                         </v>
      </c>
      <c r="D1" s="4"/>
      <c r="E1" s="5"/>
      <c r="F1" s="5"/>
      <c r="G1" s="5"/>
      <c r="I1" s="173"/>
      <c r="K1" s="248" t="str">
        <f>'Read Me First'!D1</f>
        <v>Issued: 2025 01 01</v>
      </c>
      <c r="L1" s="83"/>
      <c r="M1" s="176"/>
      <c r="O1" s="245" t="s">
        <v>575</v>
      </c>
    </row>
    <row r="2" spans="1:15" ht="17.399999999999999" x14ac:dyDescent="0.25">
      <c r="A2" s="82" t="s">
        <v>573</v>
      </c>
      <c r="B2" s="8"/>
      <c r="C2" s="9"/>
      <c r="D2" s="10"/>
      <c r="E2" s="10"/>
      <c r="F2" s="13"/>
      <c r="G2" s="13"/>
      <c r="H2" s="7"/>
      <c r="I2" s="172"/>
      <c r="J2" s="10"/>
      <c r="K2" s="9" t="s">
        <v>464</v>
      </c>
      <c r="L2" s="25"/>
      <c r="M2" s="176"/>
    </row>
    <row r="3" spans="1:15" ht="24" customHeight="1" outlineLevel="1" x14ac:dyDescent="0.25">
      <c r="A3" s="7"/>
      <c r="B3" s="12" t="s">
        <v>188</v>
      </c>
      <c r="C3" s="391"/>
      <c r="D3" s="391"/>
      <c r="E3" s="391"/>
      <c r="F3" s="391"/>
      <c r="G3" s="391"/>
      <c r="H3" s="391"/>
      <c r="I3" s="8"/>
      <c r="J3" s="388"/>
      <c r="K3" s="388"/>
      <c r="L3" s="35"/>
      <c r="M3" s="176"/>
      <c r="O3" s="250" t="s">
        <v>594</v>
      </c>
    </row>
    <row r="4" spans="1:15" ht="24" customHeight="1" outlineLevel="1" x14ac:dyDescent="0.25">
      <c r="B4" s="15" t="s">
        <v>453</v>
      </c>
      <c r="C4" s="392"/>
      <c r="D4" s="392"/>
      <c r="E4" s="392"/>
      <c r="F4" s="392"/>
      <c r="G4" s="392"/>
      <c r="H4" s="392"/>
      <c r="J4" s="389"/>
      <c r="K4" s="389"/>
      <c r="L4" s="35"/>
      <c r="M4" s="176"/>
    </row>
    <row r="5" spans="1:15" ht="24" customHeight="1" outlineLevel="1" x14ac:dyDescent="0.25">
      <c r="B5" s="15" t="s">
        <v>454</v>
      </c>
      <c r="C5" s="392"/>
      <c r="D5" s="392"/>
      <c r="E5" s="392"/>
      <c r="F5" s="392"/>
      <c r="G5" s="392"/>
      <c r="H5" s="392"/>
      <c r="J5" s="389"/>
      <c r="K5" s="389"/>
      <c r="L5" s="35"/>
      <c r="M5" s="177"/>
    </row>
    <row r="6" spans="1:15" ht="24" customHeight="1" outlineLevel="1" x14ac:dyDescent="0.25">
      <c r="B6" s="15" t="s">
        <v>189</v>
      </c>
      <c r="C6" s="392"/>
      <c r="D6" s="392"/>
      <c r="E6" s="392"/>
      <c r="F6" s="392"/>
      <c r="G6" s="392"/>
      <c r="H6" s="392"/>
      <c r="J6" s="389"/>
      <c r="K6" s="389"/>
      <c r="L6" s="35"/>
      <c r="M6" s="177"/>
    </row>
    <row r="7" spans="1:15" ht="24" customHeight="1" outlineLevel="1" x14ac:dyDescent="0.25">
      <c r="B7" s="15" t="s">
        <v>497</v>
      </c>
      <c r="C7" s="392"/>
      <c r="D7" s="392"/>
      <c r="E7" s="392"/>
      <c r="F7" s="392"/>
      <c r="G7" s="392"/>
      <c r="H7" s="392"/>
      <c r="J7" s="389"/>
      <c r="K7" s="389"/>
      <c r="L7" s="35"/>
      <c r="M7" s="177"/>
    </row>
    <row r="8" spans="1:15" ht="24" customHeight="1" outlineLevel="1" x14ac:dyDescent="0.25">
      <c r="B8" s="15" t="s">
        <v>537</v>
      </c>
      <c r="C8" s="392"/>
      <c r="D8" s="392"/>
      <c r="E8" s="392"/>
      <c r="F8" s="392"/>
      <c r="G8" s="392"/>
      <c r="H8" s="392"/>
      <c r="J8" s="389"/>
      <c r="K8" s="389"/>
      <c r="L8" s="35"/>
      <c r="M8" s="177"/>
    </row>
    <row r="9" spans="1:15" ht="24" customHeight="1" outlineLevel="1" x14ac:dyDescent="0.25">
      <c r="B9" s="16" t="s">
        <v>190</v>
      </c>
      <c r="C9" s="393"/>
      <c r="D9" s="393"/>
      <c r="E9" s="393"/>
      <c r="F9" s="393"/>
      <c r="G9" s="393"/>
      <c r="H9" s="393"/>
      <c r="I9" s="19" t="s">
        <v>191</v>
      </c>
      <c r="J9" s="390"/>
      <c r="K9" s="390"/>
      <c r="L9" s="35"/>
      <c r="M9" s="177"/>
    </row>
    <row r="10" spans="1:15" ht="15" x14ac:dyDescent="0.25">
      <c r="A10" s="134">
        <v>3</v>
      </c>
      <c r="B10" s="27" t="s">
        <v>437</v>
      </c>
      <c r="C10" s="28"/>
      <c r="D10" s="397" t="s">
        <v>438</v>
      </c>
      <c r="E10" s="397"/>
      <c r="F10" s="189"/>
      <c r="G10" s="189"/>
      <c r="H10" s="28" t="s">
        <v>455</v>
      </c>
      <c r="I10" s="62" t="s">
        <v>564</v>
      </c>
      <c r="J10" s="17"/>
      <c r="K10" s="41"/>
      <c r="L10" s="106"/>
      <c r="M10" s="177"/>
    </row>
    <row r="11" spans="1:15" ht="15" x14ac:dyDescent="0.25">
      <c r="A11" s="135">
        <v>3.01</v>
      </c>
      <c r="B11" s="8" t="s">
        <v>192</v>
      </c>
      <c r="C11" s="9"/>
      <c r="D11" s="395" t="s">
        <v>199</v>
      </c>
      <c r="E11" s="395"/>
      <c r="F11" s="395"/>
      <c r="G11" s="395"/>
      <c r="H11" s="395"/>
      <c r="I11" s="160" t="str">
        <f>IF(D11="-","[Provide further description below.]","")</f>
        <v>[Provide further description below.]</v>
      </c>
      <c r="J11" s="10"/>
      <c r="K11" s="11" t="s">
        <v>220</v>
      </c>
      <c r="L11" s="25"/>
      <c r="M11" s="177"/>
    </row>
    <row r="12" spans="1:15" ht="15" outlineLevel="1" x14ac:dyDescent="0.25">
      <c r="A12" s="18"/>
      <c r="B12" s="19"/>
      <c r="C12" s="20"/>
      <c r="D12" s="396"/>
      <c r="E12" s="396"/>
      <c r="F12" s="396"/>
      <c r="G12" s="396"/>
      <c r="H12" s="396"/>
      <c r="I12" s="396"/>
      <c r="J12" s="396"/>
      <c r="K12" s="22"/>
      <c r="L12" s="25"/>
      <c r="M12" s="177"/>
    </row>
    <row r="13" spans="1:15" ht="24" customHeight="1" x14ac:dyDescent="0.25">
      <c r="A13" s="135">
        <v>3.02</v>
      </c>
      <c r="B13" s="400" t="s">
        <v>476</v>
      </c>
      <c r="C13" s="400"/>
      <c r="D13" s="112" t="s">
        <v>210</v>
      </c>
      <c r="E13" s="13"/>
      <c r="F13" s="13"/>
      <c r="G13" s="13"/>
      <c r="H13" s="8"/>
      <c r="I13" s="13" t="s">
        <v>296</v>
      </c>
      <c r="J13" s="13"/>
      <c r="K13" s="11" t="s">
        <v>235</v>
      </c>
      <c r="L13" s="25"/>
      <c r="M13" s="177"/>
    </row>
    <row r="14" spans="1:15" ht="15" x14ac:dyDescent="0.25">
      <c r="D14" s="63" t="s">
        <v>199</v>
      </c>
      <c r="E14" s="15" t="str">
        <f>IFERROR(VLOOKUP(D14,Tbl_MajorOcc3[],2,FALSE),"Select occupany group/division from in-cell drop-down list to the left.")</f>
        <v>-</v>
      </c>
      <c r="F14" s="15"/>
      <c r="G14" s="15"/>
      <c r="H14" s="15"/>
      <c r="I14" s="392"/>
      <c r="J14" s="392"/>
      <c r="K14" s="25"/>
      <c r="L14" s="25"/>
      <c r="M14" s="177"/>
    </row>
    <row r="15" spans="1:15" ht="15" x14ac:dyDescent="0.25">
      <c r="A15" s="26"/>
      <c r="D15" s="63" t="s">
        <v>199</v>
      </c>
      <c r="E15" s="15" t="str">
        <f>IFERROR(VLOOKUP(D15,Tbl_MajorOcc3[],2,FALSE),"Select occupany group/division from in-cell drop-down list to the left.")</f>
        <v>-</v>
      </c>
      <c r="F15" s="15"/>
      <c r="G15" s="15"/>
      <c r="H15" s="15"/>
      <c r="I15" s="392"/>
      <c r="J15" s="392"/>
      <c r="K15" s="25"/>
      <c r="L15" s="25"/>
      <c r="M15" s="177"/>
    </row>
    <row r="16" spans="1:15" ht="15" x14ac:dyDescent="0.25">
      <c r="A16" s="26"/>
      <c r="D16" s="64" t="s">
        <v>199</v>
      </c>
      <c r="E16" s="16" t="str">
        <f>IFERROR(VLOOKUP(D16,Tbl_MajorOcc3[],2,FALSE),"Select occupany group/division from in-cell drop-down list to the left.")</f>
        <v>-</v>
      </c>
      <c r="I16" s="398"/>
      <c r="J16" s="398"/>
      <c r="K16" s="25"/>
      <c r="L16" s="25"/>
      <c r="M16" s="177"/>
    </row>
    <row r="17" spans="1:13" ht="24" customHeight="1" x14ac:dyDescent="0.25">
      <c r="A17" s="135">
        <v>3.03</v>
      </c>
      <c r="B17" s="400" t="s">
        <v>200</v>
      </c>
      <c r="C17" s="400"/>
      <c r="D17" s="67" t="s">
        <v>199</v>
      </c>
      <c r="E17" s="159" t="str">
        <f>IF(OR(D$17="Yes",D$17="-"),"[If Yes, provide explanation below; add lines as necessary]"," ")</f>
        <v>[If Yes, provide explanation below; add lines as necessary]</v>
      </c>
      <c r="F17" s="159"/>
      <c r="G17" s="159"/>
      <c r="H17" s="8"/>
      <c r="I17" s="8"/>
      <c r="J17" s="13"/>
      <c r="K17" s="11" t="s">
        <v>237</v>
      </c>
      <c r="L17" s="25"/>
      <c r="M17" s="177"/>
    </row>
    <row r="18" spans="1:13" ht="15" outlineLevel="1" x14ac:dyDescent="0.25">
      <c r="A18" s="18"/>
      <c r="B18" s="19"/>
      <c r="C18" s="20"/>
      <c r="D18" s="405" t="s">
        <v>199</v>
      </c>
      <c r="E18" s="405"/>
      <c r="F18" s="405"/>
      <c r="G18" s="405"/>
      <c r="H18" s="405"/>
      <c r="I18" s="405"/>
      <c r="J18" s="405"/>
      <c r="K18" s="22"/>
      <c r="L18" s="25"/>
      <c r="M18" s="177"/>
    </row>
    <row r="19" spans="1:13" ht="15" x14ac:dyDescent="0.25">
      <c r="A19" s="135">
        <v>3.04</v>
      </c>
      <c r="B19" s="8" t="s">
        <v>193</v>
      </c>
      <c r="C19" s="9"/>
      <c r="D19" s="8" t="s">
        <v>198</v>
      </c>
      <c r="E19" s="8"/>
      <c r="F19" s="8"/>
      <c r="G19" s="8"/>
      <c r="H19" s="29" t="s">
        <v>194</v>
      </c>
      <c r="I19" s="29" t="s">
        <v>195</v>
      </c>
      <c r="J19" s="29" t="s">
        <v>196</v>
      </c>
      <c r="K19" s="11" t="s">
        <v>236</v>
      </c>
      <c r="L19" s="25"/>
      <c r="M19" s="177"/>
    </row>
    <row r="20" spans="1:13" ht="15" x14ac:dyDescent="0.25">
      <c r="D20" s="392"/>
      <c r="E20" s="392"/>
      <c r="F20" s="392"/>
      <c r="G20" s="392"/>
      <c r="H20" s="68"/>
      <c r="I20" s="68"/>
      <c r="J20" s="199">
        <f>ROUND(SUM(H20:I20),1)</f>
        <v>0</v>
      </c>
      <c r="K20" s="25"/>
      <c r="L20" s="25"/>
      <c r="M20" s="177"/>
    </row>
    <row r="21" spans="1:13" ht="15" x14ac:dyDescent="0.25">
      <c r="D21" s="392"/>
      <c r="E21" s="392"/>
      <c r="F21" s="392"/>
      <c r="G21" s="392"/>
      <c r="H21" s="68"/>
      <c r="I21" s="68"/>
      <c r="J21" s="199">
        <f>ROUND(SUM(H21:I21),1)</f>
        <v>0</v>
      </c>
      <c r="K21" s="25"/>
      <c r="L21" s="25"/>
      <c r="M21" s="177"/>
    </row>
    <row r="22" spans="1:13" ht="15" x14ac:dyDescent="0.25">
      <c r="D22" s="392"/>
      <c r="E22" s="392"/>
      <c r="F22" s="392"/>
      <c r="G22" s="392"/>
      <c r="H22" s="68"/>
      <c r="I22" s="68"/>
      <c r="J22" s="199">
        <f>ROUND(SUM(H22:I22),1)</f>
        <v>0</v>
      </c>
      <c r="K22" s="25"/>
      <c r="L22" s="25"/>
      <c r="M22" s="177"/>
    </row>
    <row r="23" spans="1:13" ht="15" x14ac:dyDescent="0.25">
      <c r="A23" s="18"/>
      <c r="B23" s="19"/>
      <c r="C23" s="20"/>
      <c r="D23" s="19" t="s">
        <v>196</v>
      </c>
      <c r="E23" s="19"/>
      <c r="F23" s="19"/>
      <c r="G23" s="19"/>
      <c r="H23" s="200">
        <f>ROUND(SUM(H20:H22),1)</f>
        <v>0</v>
      </c>
      <c r="I23" s="200">
        <f>ROUND(SUM(I20:I22),1)</f>
        <v>0</v>
      </c>
      <c r="J23" s="200">
        <f>ROUND(SUM(J20:J22),1)</f>
        <v>0</v>
      </c>
      <c r="K23" s="22"/>
      <c r="L23" s="25"/>
      <c r="M23" s="177"/>
    </row>
    <row r="24" spans="1:13" ht="15" x14ac:dyDescent="0.25">
      <c r="A24" s="135">
        <v>3.05</v>
      </c>
      <c r="B24" s="8" t="s">
        <v>197</v>
      </c>
      <c r="C24" s="9"/>
      <c r="D24" s="12" t="s">
        <v>198</v>
      </c>
      <c r="E24" s="12"/>
      <c r="F24" s="12"/>
      <c r="G24" s="12"/>
      <c r="H24" s="30" t="s">
        <v>194</v>
      </c>
      <c r="I24" s="30" t="s">
        <v>195</v>
      </c>
      <c r="J24" s="30" t="s">
        <v>196</v>
      </c>
      <c r="K24" s="11" t="s">
        <v>236</v>
      </c>
      <c r="L24" s="25"/>
      <c r="M24" s="177"/>
    </row>
    <row r="25" spans="1:13" ht="15" x14ac:dyDescent="0.25">
      <c r="D25" s="392"/>
      <c r="E25" s="392"/>
      <c r="F25" s="392"/>
      <c r="G25" s="392"/>
      <c r="H25" s="68"/>
      <c r="I25" s="68"/>
      <c r="J25" s="199">
        <f>ROUND(SUM(H25:I25),1)</f>
        <v>0</v>
      </c>
      <c r="K25" s="25"/>
      <c r="L25" s="25"/>
      <c r="M25" s="177"/>
    </row>
    <row r="26" spans="1:13" ht="15" x14ac:dyDescent="0.25">
      <c r="D26" s="392"/>
      <c r="E26" s="392"/>
      <c r="F26" s="392"/>
      <c r="G26" s="392"/>
      <c r="H26" s="68"/>
      <c r="I26" s="68"/>
      <c r="J26" s="199">
        <f>ROUND(SUM(H26:I26),1)</f>
        <v>0</v>
      </c>
      <c r="K26" s="25"/>
      <c r="L26" s="25"/>
      <c r="M26" s="177"/>
    </row>
    <row r="27" spans="1:13" ht="15" x14ac:dyDescent="0.25">
      <c r="D27" s="392"/>
      <c r="E27" s="392"/>
      <c r="F27" s="392"/>
      <c r="G27" s="392"/>
      <c r="H27" s="68"/>
      <c r="I27" s="68"/>
      <c r="J27" s="199">
        <f>ROUND(SUM(H27:I27),1)</f>
        <v>0</v>
      </c>
      <c r="K27" s="25"/>
      <c r="L27" s="25"/>
      <c r="M27" s="177"/>
    </row>
    <row r="28" spans="1:13" ht="15" x14ac:dyDescent="0.25">
      <c r="A28" s="18"/>
      <c r="B28" s="19"/>
      <c r="C28" s="20"/>
      <c r="D28" s="16" t="s">
        <v>196</v>
      </c>
      <c r="E28" s="16"/>
      <c r="F28" s="16"/>
      <c r="G28" s="16"/>
      <c r="H28" s="200">
        <f>ROUND(SUM(H25:H27),1)</f>
        <v>0</v>
      </c>
      <c r="I28" s="200">
        <f>ROUND(SUM(I25:I27),1)</f>
        <v>0</v>
      </c>
      <c r="J28" s="200">
        <f>ROUND(SUM(J25:J27),1)</f>
        <v>0</v>
      </c>
      <c r="K28" s="22"/>
      <c r="L28" s="25"/>
      <c r="M28" s="177"/>
    </row>
    <row r="29" spans="1:13" ht="15" x14ac:dyDescent="0.25">
      <c r="A29" s="135">
        <v>3.06</v>
      </c>
      <c r="B29" s="8" t="s">
        <v>243</v>
      </c>
      <c r="C29" s="9"/>
      <c r="D29" s="12" t="s">
        <v>198</v>
      </c>
      <c r="E29" s="12"/>
      <c r="F29" s="12"/>
      <c r="G29" s="12"/>
      <c r="H29" s="31" t="s">
        <v>194</v>
      </c>
      <c r="I29" s="31" t="s">
        <v>195</v>
      </c>
      <c r="J29" s="31" t="s">
        <v>196</v>
      </c>
      <c r="K29" s="11" t="s">
        <v>304</v>
      </c>
      <c r="L29" s="25"/>
      <c r="M29" s="177"/>
    </row>
    <row r="30" spans="1:13" ht="15" x14ac:dyDescent="0.25">
      <c r="D30" s="392"/>
      <c r="E30" s="392"/>
      <c r="F30" s="392"/>
      <c r="G30" s="392"/>
      <c r="H30" s="68"/>
      <c r="I30" s="68"/>
      <c r="J30" s="199">
        <f>ROUND(SUM(H30:I30),1)</f>
        <v>0</v>
      </c>
      <c r="K30" s="25"/>
      <c r="L30" s="25"/>
      <c r="M30" s="177"/>
    </row>
    <row r="31" spans="1:13" ht="15" x14ac:dyDescent="0.25">
      <c r="D31" s="392"/>
      <c r="E31" s="392"/>
      <c r="F31" s="392"/>
      <c r="G31" s="392"/>
      <c r="H31" s="68"/>
      <c r="I31" s="68"/>
      <c r="J31" s="199">
        <f>ROUND(SUM(H31:I31),1)</f>
        <v>0</v>
      </c>
      <c r="K31" s="25"/>
      <c r="L31" s="25"/>
      <c r="M31" s="177"/>
    </row>
    <row r="32" spans="1:13" ht="15" x14ac:dyDescent="0.25">
      <c r="D32" s="392"/>
      <c r="E32" s="392"/>
      <c r="F32" s="392"/>
      <c r="G32" s="392"/>
      <c r="H32" s="68"/>
      <c r="I32" s="68"/>
      <c r="J32" s="199">
        <f>ROUND(SUM(H32:I32),1)</f>
        <v>0</v>
      </c>
      <c r="K32" s="25"/>
      <c r="L32" s="25"/>
      <c r="M32" s="177"/>
    </row>
    <row r="33" spans="1:13" ht="15" x14ac:dyDescent="0.25">
      <c r="A33" s="18"/>
      <c r="B33" s="19"/>
      <c r="C33" s="20"/>
      <c r="D33" s="16" t="s">
        <v>196</v>
      </c>
      <c r="E33" s="16"/>
      <c r="F33" s="16"/>
      <c r="G33" s="16"/>
      <c r="H33" s="200">
        <f>ROUND(SUM(H30:H32),1)</f>
        <v>0</v>
      </c>
      <c r="I33" s="200">
        <f>ROUND(SUM(I30:I32),1)</f>
        <v>0</v>
      </c>
      <c r="J33" s="200">
        <f>ROUND(SUM(J30:J32),1)</f>
        <v>0</v>
      </c>
      <c r="K33" s="22"/>
      <c r="L33" s="25"/>
      <c r="M33" s="177"/>
    </row>
    <row r="34" spans="1:13" ht="15" x14ac:dyDescent="0.25">
      <c r="A34" s="135">
        <v>3.07</v>
      </c>
      <c r="B34" s="8" t="s">
        <v>244</v>
      </c>
      <c r="C34" s="9"/>
      <c r="D34" s="127"/>
      <c r="E34" s="8" t="s">
        <v>465</v>
      </c>
      <c r="F34" s="8"/>
      <c r="G34" s="8"/>
      <c r="H34" s="8"/>
      <c r="I34" s="201"/>
      <c r="J34" s="13" t="s">
        <v>456</v>
      </c>
      <c r="K34" s="11" t="s">
        <v>517</v>
      </c>
      <c r="L34" s="25"/>
      <c r="M34" s="177"/>
    </row>
    <row r="35" spans="1:13" ht="15" x14ac:dyDescent="0.25">
      <c r="A35" s="18"/>
      <c r="B35" s="188"/>
      <c r="C35" s="20"/>
      <c r="D35" s="148"/>
      <c r="E35" s="19" t="s">
        <v>466</v>
      </c>
      <c r="F35" s="19"/>
      <c r="G35" s="19"/>
      <c r="H35" s="19"/>
      <c r="I35" s="19"/>
      <c r="J35" s="21"/>
      <c r="K35" s="175" t="s">
        <v>304</v>
      </c>
      <c r="L35" s="25"/>
      <c r="M35" s="177"/>
    </row>
    <row r="36" spans="1:13" ht="15" x14ac:dyDescent="0.25">
      <c r="A36" s="134">
        <v>3.08</v>
      </c>
      <c r="B36" s="27" t="s">
        <v>462</v>
      </c>
      <c r="C36" s="28"/>
      <c r="D36" s="145" t="s">
        <v>199</v>
      </c>
      <c r="E36" s="17"/>
      <c r="F36" s="17"/>
      <c r="G36" s="17"/>
      <c r="H36" s="17"/>
      <c r="I36" s="17"/>
      <c r="J36" s="17"/>
      <c r="K36" s="41" t="s">
        <v>463</v>
      </c>
      <c r="L36" s="25"/>
      <c r="M36" s="177"/>
    </row>
    <row r="37" spans="1:13" ht="24" customHeight="1" x14ac:dyDescent="0.25">
      <c r="A37" s="134">
        <v>3.09</v>
      </c>
      <c r="B37" s="403" t="s">
        <v>544</v>
      </c>
      <c r="C37" s="403"/>
      <c r="D37" s="62" t="s">
        <v>199</v>
      </c>
      <c r="E37" s="17" t="s">
        <v>496</v>
      </c>
      <c r="F37" s="17"/>
      <c r="G37" s="17"/>
      <c r="H37" s="27"/>
      <c r="I37" s="27"/>
      <c r="J37" s="17"/>
      <c r="K37" s="41" t="s">
        <v>305</v>
      </c>
      <c r="L37" s="25"/>
      <c r="M37" s="177"/>
    </row>
    <row r="38" spans="1:13" ht="15" x14ac:dyDescent="0.25">
      <c r="A38" s="135">
        <v>3.1</v>
      </c>
      <c r="B38" s="8" t="s">
        <v>45</v>
      </c>
      <c r="C38" s="9"/>
      <c r="D38" s="67" t="s">
        <v>199</v>
      </c>
      <c r="E38" s="8" t="str">
        <f>_xlfn.IFNA(VLOOKUP(D38,Tbl_A1[]:Tbl_F3[],2,FALSE),"Select OBC classification from drop-down list to the left.")</f>
        <v>-</v>
      </c>
      <c r="F38" s="8"/>
      <c r="G38" s="8"/>
      <c r="H38" s="8"/>
      <c r="I38" s="8"/>
      <c r="J38" s="13"/>
      <c r="K38" s="11" t="s">
        <v>238</v>
      </c>
      <c r="L38" s="25"/>
      <c r="M38" s="177"/>
    </row>
    <row r="39" spans="1:13" ht="21" customHeight="1" x14ac:dyDescent="0.25">
      <c r="B39" s="402" t="s">
        <v>540</v>
      </c>
      <c r="C39" s="402"/>
      <c r="D39" s="65" t="s">
        <v>199</v>
      </c>
      <c r="E39" s="15" t="str">
        <f>_xlfn.IFNA(VLOOKUP(D39,Tbl_A1[]:Tbl_F3[],2,FALSE),"Select OBC classification from drop-down list to the left.")</f>
        <v>-</v>
      </c>
      <c r="F39" s="15"/>
      <c r="G39" s="15"/>
      <c r="H39" s="15"/>
      <c r="I39" s="15"/>
      <c r="J39" s="24"/>
      <c r="K39" s="25"/>
      <c r="L39" s="25"/>
      <c r="M39" s="177"/>
    </row>
    <row r="40" spans="1:13" ht="15" x14ac:dyDescent="0.25">
      <c r="D40" s="66" t="s">
        <v>199</v>
      </c>
      <c r="E40" s="2" t="str">
        <f>_xlfn.IFNA(VLOOKUP(D40,Tbl_A1[]:Tbl_F3[],2,FALSE),"Select OBC classification from drop-down list to the left.")</f>
        <v>-</v>
      </c>
      <c r="K40" s="25"/>
      <c r="L40" s="25"/>
      <c r="M40" s="177"/>
    </row>
    <row r="41" spans="1:13" ht="15" x14ac:dyDescent="0.25">
      <c r="A41" s="135">
        <v>3.11</v>
      </c>
      <c r="B41" s="8" t="s">
        <v>202</v>
      </c>
      <c r="C41" s="9"/>
      <c r="D41" s="395" t="s">
        <v>199</v>
      </c>
      <c r="E41" s="395"/>
      <c r="F41" s="12"/>
      <c r="G41" s="12" t="s">
        <v>546</v>
      </c>
      <c r="H41" s="395" t="s">
        <v>199</v>
      </c>
      <c r="I41" s="395"/>
      <c r="J41" s="10"/>
      <c r="K41" s="11" t="s">
        <v>518</v>
      </c>
      <c r="L41" s="25"/>
      <c r="M41" s="177"/>
    </row>
    <row r="42" spans="1:13" ht="15" outlineLevel="1" x14ac:dyDescent="0.25">
      <c r="A42" s="18"/>
      <c r="B42" s="19"/>
      <c r="C42" s="20"/>
      <c r="D42" s="146" t="s">
        <v>270</v>
      </c>
      <c r="E42" s="398"/>
      <c r="F42" s="398"/>
      <c r="G42" s="398"/>
      <c r="H42" s="398"/>
      <c r="I42" s="398"/>
      <c r="J42" s="398"/>
      <c r="K42" s="180" t="s">
        <v>519</v>
      </c>
      <c r="L42" s="2"/>
      <c r="M42" s="177"/>
    </row>
    <row r="43" spans="1:13" ht="15" x14ac:dyDescent="0.25">
      <c r="A43" s="134">
        <v>3.12</v>
      </c>
      <c r="B43" s="27" t="s">
        <v>203</v>
      </c>
      <c r="C43" s="28"/>
      <c r="D43" s="397" t="s">
        <v>199</v>
      </c>
      <c r="E43" s="397"/>
      <c r="F43" s="27"/>
      <c r="G43" s="27"/>
      <c r="H43" s="27"/>
      <c r="I43" s="17"/>
      <c r="J43" s="17"/>
      <c r="K43" s="41" t="s">
        <v>306</v>
      </c>
      <c r="L43" s="25"/>
      <c r="M43" s="177"/>
    </row>
    <row r="44" spans="1:13" ht="15" x14ac:dyDescent="0.25">
      <c r="A44" s="134">
        <v>3.13</v>
      </c>
      <c r="B44" s="27" t="s">
        <v>204</v>
      </c>
      <c r="C44" s="28"/>
      <c r="D44" s="397" t="s">
        <v>199</v>
      </c>
      <c r="E44" s="397"/>
      <c r="F44" s="189"/>
      <c r="G44" s="189"/>
      <c r="H44" s="28" t="s">
        <v>271</v>
      </c>
      <c r="I44" s="145" t="s">
        <v>199</v>
      </c>
      <c r="J44" s="17"/>
      <c r="K44" s="41" t="s">
        <v>307</v>
      </c>
      <c r="L44" s="25"/>
      <c r="M44" s="177"/>
    </row>
    <row r="45" spans="1:13" ht="24" customHeight="1" x14ac:dyDescent="0.25">
      <c r="A45" s="134">
        <v>3.14</v>
      </c>
      <c r="B45" s="401" t="s">
        <v>541</v>
      </c>
      <c r="C45" s="401"/>
      <c r="D45" s="145" t="s">
        <v>199</v>
      </c>
      <c r="E45" s="17"/>
      <c r="F45" s="17"/>
      <c r="G45" s="17"/>
      <c r="H45" s="401" t="str">
        <f>IF(D45="No","[provide explanation here]","")</f>
        <v/>
      </c>
      <c r="I45" s="401"/>
      <c r="J45" s="401"/>
      <c r="K45" s="41"/>
      <c r="L45" s="25"/>
      <c r="M45" s="177"/>
    </row>
    <row r="46" spans="1:13" ht="15" x14ac:dyDescent="0.25">
      <c r="A46" s="135">
        <v>3.15</v>
      </c>
      <c r="B46" s="8" t="s">
        <v>205</v>
      </c>
      <c r="C46" s="9"/>
      <c r="D46" s="12" t="s">
        <v>206</v>
      </c>
      <c r="E46" s="395" t="s">
        <v>199</v>
      </c>
      <c r="F46" s="395"/>
      <c r="G46" s="395"/>
      <c r="H46" s="12"/>
      <c r="I46" s="12"/>
      <c r="J46" s="10"/>
      <c r="K46" s="11" t="s">
        <v>308</v>
      </c>
      <c r="L46" s="25"/>
      <c r="M46" s="177"/>
    </row>
    <row r="47" spans="1:13" ht="15" x14ac:dyDescent="0.25">
      <c r="A47" s="18"/>
      <c r="B47" s="19"/>
      <c r="C47" s="20"/>
      <c r="D47" s="16" t="s">
        <v>207</v>
      </c>
      <c r="E47" s="393" t="s">
        <v>199</v>
      </c>
      <c r="F47" s="393"/>
      <c r="G47" s="393"/>
      <c r="H47" s="16"/>
      <c r="I47" s="195" t="s">
        <v>524</v>
      </c>
      <c r="J47" s="149" t="s">
        <v>199</v>
      </c>
      <c r="K47" s="22" t="s">
        <v>493</v>
      </c>
      <c r="L47" s="25"/>
      <c r="M47" s="177"/>
    </row>
    <row r="48" spans="1:13" ht="20.399999999999999" x14ac:dyDescent="0.25">
      <c r="A48" s="134">
        <v>3.16</v>
      </c>
      <c r="B48" s="27" t="s">
        <v>201</v>
      </c>
      <c r="C48" s="28"/>
      <c r="D48" s="397" t="s">
        <v>199</v>
      </c>
      <c r="E48" s="397"/>
      <c r="F48" s="189"/>
      <c r="G48" s="189"/>
      <c r="H48" s="404" t="s">
        <v>199</v>
      </c>
      <c r="I48" s="404"/>
      <c r="J48" s="17"/>
      <c r="K48" s="41" t="s">
        <v>495</v>
      </c>
      <c r="L48" s="25"/>
      <c r="M48" s="177"/>
    </row>
    <row r="49" spans="1:15" ht="15" x14ac:dyDescent="0.25">
      <c r="A49" s="134">
        <v>3.17</v>
      </c>
      <c r="B49" s="27" t="s">
        <v>542</v>
      </c>
      <c r="C49" s="28"/>
      <c r="D49" s="81">
        <f>'Seismic Supp'!E13</f>
        <v>0</v>
      </c>
      <c r="E49" s="27" t="str">
        <f>IF(ImportanceCatSel=" Post-Disaster", " Seismic Design Required", IF(D49&gt;0.35," Seismic Design Required"," Seismic Design Not Required for Table 4.1.8.18. Items 6 to 21"))</f>
        <v xml:space="preserve"> Seismic Design Not Required for Table 4.1.8.18. Items 6 to 21</v>
      </c>
      <c r="F49" s="27"/>
      <c r="G49" s="27"/>
      <c r="H49" s="27"/>
      <c r="I49" s="27"/>
      <c r="J49" s="17"/>
      <c r="K49" s="41" t="s">
        <v>301</v>
      </c>
      <c r="L49" s="25"/>
      <c r="M49" s="177"/>
    </row>
    <row r="50" spans="1:15" ht="24" customHeight="1" x14ac:dyDescent="0.25">
      <c r="D50" s="6">
        <v>1</v>
      </c>
      <c r="E50" s="386" t="s">
        <v>442</v>
      </c>
      <c r="F50" s="386"/>
      <c r="G50" s="386"/>
      <c r="H50" s="387"/>
      <c r="I50" s="387"/>
      <c r="J50" s="387"/>
      <c r="M50" s="177"/>
      <c r="O50" s="247"/>
    </row>
    <row r="51" spans="1:15" ht="15" x14ac:dyDescent="0.25">
      <c r="A51" s="178" t="s">
        <v>491</v>
      </c>
      <c r="B51" s="139"/>
      <c r="C51" s="140"/>
      <c r="D51" s="139"/>
      <c r="E51" s="139"/>
      <c r="F51" s="139"/>
      <c r="G51" s="139"/>
      <c r="H51" s="139"/>
      <c r="I51" s="139"/>
      <c r="J51" s="141"/>
      <c r="K51" s="142" t="s">
        <v>562</v>
      </c>
      <c r="L51" s="139" t="s">
        <v>552</v>
      </c>
      <c r="M51" s="177"/>
      <c r="O51" s="246" t="s">
        <v>576</v>
      </c>
    </row>
    <row r="52" spans="1:15" ht="15" x14ac:dyDescent="0.25">
      <c r="A52" s="179" t="s">
        <v>488</v>
      </c>
      <c r="B52" s="139"/>
      <c r="C52" s="140"/>
      <c r="D52" s="139"/>
      <c r="E52" s="139"/>
      <c r="F52" s="139"/>
      <c r="G52" s="139"/>
      <c r="H52" s="139"/>
      <c r="I52" s="139"/>
      <c r="J52" s="141"/>
      <c r="K52" s="141"/>
      <c r="L52" s="139"/>
      <c r="M52" s="177"/>
      <c r="O52" s="247"/>
    </row>
    <row r="53" spans="1:15" ht="16.5" customHeight="1" x14ac:dyDescent="0.25">
      <c r="A53" s="108"/>
      <c r="B53" s="109"/>
      <c r="C53" s="110"/>
      <c r="D53" s="109"/>
      <c r="E53" s="109"/>
      <c r="F53" s="109"/>
      <c r="G53" s="109"/>
      <c r="H53" s="109"/>
      <c r="I53" s="109"/>
      <c r="J53" s="111"/>
      <c r="K53" s="111"/>
      <c r="L53" s="111"/>
      <c r="M53" s="177"/>
      <c r="O53" s="247"/>
    </row>
    <row r="54" spans="1:15" ht="16.5" customHeight="1" x14ac:dyDescent="0.25">
      <c r="O54" s="247"/>
    </row>
    <row r="55" spans="1:15" ht="16.5" customHeight="1" x14ac:dyDescent="0.25">
      <c r="O55" s="247"/>
    </row>
    <row r="56" spans="1:15" ht="16.5" customHeight="1" x14ac:dyDescent="0.25">
      <c r="O56" s="247"/>
    </row>
  </sheetData>
  <sheetProtection formatCells="0" insertRows="0" deleteRows="0" selectLockedCells="1"/>
  <mergeCells count="40">
    <mergeCell ref="E50:J50"/>
    <mergeCell ref="D44:E44"/>
    <mergeCell ref="B45:C45"/>
    <mergeCell ref="H45:J45"/>
    <mergeCell ref="E46:G46"/>
    <mergeCell ref="E47:G47"/>
    <mergeCell ref="D48:E48"/>
    <mergeCell ref="H48:I48"/>
    <mergeCell ref="B37:C37"/>
    <mergeCell ref="B39:C39"/>
    <mergeCell ref="D41:E41"/>
    <mergeCell ref="H41:I41"/>
    <mergeCell ref="E42:J42"/>
    <mergeCell ref="D43:E43"/>
    <mergeCell ref="D25:G25"/>
    <mergeCell ref="D26:G26"/>
    <mergeCell ref="D27:G27"/>
    <mergeCell ref="D30:G30"/>
    <mergeCell ref="D31:G31"/>
    <mergeCell ref="D32:G32"/>
    <mergeCell ref="D22:G22"/>
    <mergeCell ref="D10:E10"/>
    <mergeCell ref="D11:H11"/>
    <mergeCell ref="D12:J12"/>
    <mergeCell ref="B13:C13"/>
    <mergeCell ref="I14:J14"/>
    <mergeCell ref="I15:J15"/>
    <mergeCell ref="I16:J16"/>
    <mergeCell ref="B17:C17"/>
    <mergeCell ref="D18:J18"/>
    <mergeCell ref="D20:G20"/>
    <mergeCell ref="D21:G21"/>
    <mergeCell ref="C3:H3"/>
    <mergeCell ref="J3:K9"/>
    <mergeCell ref="C4:H4"/>
    <mergeCell ref="C5:H5"/>
    <mergeCell ref="C6:H6"/>
    <mergeCell ref="C7:H7"/>
    <mergeCell ref="C8:H8"/>
    <mergeCell ref="C9:H9"/>
  </mergeCells>
  <dataValidations count="23">
    <dataValidation type="list" allowBlank="1" showInputMessage="1" showErrorMessage="1" promptTitle="Sprinkler System" prompt="Select sprinkler provision. _x000a__x000a_Provide explanation on following row if required. Hide row if not required." sqref="H41:I41">
      <formula1>DV_Sprinkler</formula1>
    </dataValidation>
    <dataValidation type="list" allowBlank="1" showInputMessage="1" showErrorMessage="1" promptTitle="Sprinkler System" prompt="Select sprinkler requirement. _x000a__x000a_Provide explanation on following row if required. Hide row if not required." sqref="D41:E41">
      <formula1>DV_SprinklerReqd</formula1>
    </dataValidation>
    <dataValidation type="list" allowBlank="1" showInputMessage="1" showErrorMessage="1" sqref="D45 D36">
      <formula1>"-,Yes,No"</formula1>
    </dataValidation>
    <dataValidation allowBlank="1" showInputMessage="1" showErrorMessage="1" promptTitle="Mezzanine Area Descriptions" prompt="Provide description of area. E.g. &quot;Storage Mezzanine 1&quot;, &quot;Mezzanine Portion of Room 345&quot;, etc. Hide all unnecessary rows. Insert rows as required." sqref="D30:D32"/>
    <dataValidation allowBlank="1" showInputMessage="1" showErrorMessage="1" promptTitle="Gross Area Description" prompt="Provide description of area. E.g. &quot;1st Storey&quot;, &quot;2nd Storey&quot;, &quot;1st Storey Existing Building/Addition 1&quot; etc. Hide all unnecessary rows. Insert rows as required." sqref="D25:D27"/>
    <dataValidation allowBlank="1" showInputMessage="1" showErrorMessage="1" promptTitle="Building Area_Description" prompt="Provide description of area. E.g. &quot;Existing Building&quot;, &quot;Addition to North Wing&quot;, etc. If only one existing building and one addition, put on same row. Hide all unnecessary rows. Insert rows as required." sqref="D20:D22"/>
    <dataValidation allowBlank="1" showInputMessage="1" showErrorMessage="1" promptTitle="Use" prompt="Provide description of use._x000a__x000a_e.g. &quot;Restaurant&quot;, &quot;Medical Office&quot;, &quot;Retirement Home&quot;, &quot;Storage Garage&quot;" sqref="I14:I16"/>
    <dataValidation type="list" allowBlank="1" showInputMessage="1" showErrorMessage="1" promptTitle="Major Occupancy" prompt="Select group/division for each major occupancy. Text in adjacent column will fill in. Selections made here will control available options in corresponding rows for building classification._x000a__x000a_Hide unneeded rows." sqref="D14:D16">
      <formula1>DV_OccGroup</formula1>
    </dataValidation>
    <dataValidation allowBlank="1" showInputMessage="1" showErrorMessage="1" promptTitle="Seismic Index" prompt="Input the required data into the Sesimic Design Supplement worksheet to get the value for this cell." sqref="D49"/>
    <dataValidation type="list" allowBlank="1" showInputMessage="1" showErrorMessage="1" sqref="E47">
      <formula1>DV_ConstActual</formula1>
    </dataValidation>
    <dataValidation type="list" allowBlank="1" showInputMessage="1" showErrorMessage="1" sqref="E46">
      <formula1>DV_ConstRestrictions</formula1>
    </dataValidation>
    <dataValidation type="list" allowBlank="1" showInputMessage="1" showErrorMessage="1" sqref="J47">
      <formula1>DV_YesNo</formula1>
    </dataValidation>
    <dataValidation type="list" allowBlank="1" showInputMessage="1" showErrorMessage="1" sqref="I44">
      <formula1>"-,Single Stage,Two Stage, N/A"</formula1>
    </dataValidation>
    <dataValidation type="list" allowBlank="1" showInputMessage="1" showErrorMessage="1" promptTitle="Fire Alarm" prompt="Select Required or Not Required._x000a__x000a_If required, select single or two-stage." sqref="D44">
      <formula1>"-,Required,Not Required"</formula1>
    </dataValidation>
    <dataValidation type="list" allowBlank="1" showInputMessage="1" showErrorMessage="1" sqref="D43">
      <formula1>"-,Required,Not Required"</formula1>
    </dataValidation>
    <dataValidation type="list" allowBlank="1" showInputMessage="1" showErrorMessage="1" sqref="D37">
      <formula1>"-,1,2,3"</formula1>
    </dataValidation>
    <dataValidation type="list" allowBlank="1" showInputMessage="1" showErrorMessage="1" sqref="H48">
      <formula1>INDIRECT(DV_ImportanceMod)</formula1>
    </dataValidation>
    <dataValidation type="list" allowBlank="1" showInputMessage="1" showErrorMessage="1" promptTitle="Importance Category" prompt="Select importance category per Part 4. If low or high, select additional option in adjacent column." sqref="D48">
      <formula1>DV_Importance</formula1>
    </dataValidation>
    <dataValidation type="list" allowBlank="1" showInputMessage="1" showErrorMessage="1" promptTitle="Superimposed Major Occupancies" prompt="Select yes or no. If 'yes', provide explanation in adjacent column. _x000a__x000a_e.g. &quot;Three stories of Group C superimposed over one storey of Group E major occupancies.&quot;" sqref="D17:D18">
      <formula1>DV_YesNo</formula1>
    </dataValidation>
    <dataValidation type="list" allowBlank="1" showInputMessage="1" promptTitle="Building Classification" prompt="Select classification from drop-down list._x000a_NOTE: If you select 02 - Major Occupancies first. List will be truncated to correspond with and be in same order as chosen occupancies._x000a__x000a_Hide unneeded rows." sqref="D40">
      <formula1>INDIRECT(DV_ClassMod5)</formula1>
    </dataValidation>
    <dataValidation type="list" errorStyle="information" allowBlank="1" showInputMessage="1" promptTitle="Building Classification" prompt="Select classification from drop-down list. _x000a_NOTE: If you select 02 - Major Occupancies first. List will be truncated to correspond with and be in same order as chosen occupancies._x000a__x000a_Hide unneeded rows." sqref="D39">
      <formula1>INDIRECT(DV_ClassMod2)</formula1>
    </dataValidation>
    <dataValidation type="list" allowBlank="1" showInputMessage="1" showErrorMessage="1" promptTitle="Building Classification" prompt="Select classification from drop-down list. _x000a_NOTE: you must select 02 - Major Occupancies first. List will be truncated to correspond with and be in same order as chosen occupancies._x000a__x000a_Hide unneeded rows." sqref="D38">
      <formula1>INDIRECT(DV_ClassMod1)</formula1>
    </dataValidation>
    <dataValidation type="list" allowBlank="1" showInputMessage="1" showErrorMessage="1" promptTitle="Project Type" prompt="Select project type from drop-down list. Enter brief description in cell below. _x000a__x000a_e.g. &quot;Construction of new mid-rise multi-use building.&quot;_x000a__x000a_Hide row below if no description required." sqref="D11">
      <formula1>DV_ProType</formula1>
    </dataValidation>
  </dataValidations>
  <pageMargins left="0.39370078740157483" right="0.39370078740157483" top="0.39370078740157483" bottom="0.39370078740157483" header="0.31496062992125984" footer="0.31496062992125984"/>
  <pageSetup fitToHeight="0" orientation="portrait"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Group Box 1">
              <controlPr defaultSize="0" autoFill="0" autoPict="0">
                <anchor moveWithCells="1">
                  <from>
                    <xdr:col>2</xdr:col>
                    <xdr:colOff>304800</xdr:colOff>
                    <xdr:row>1</xdr:row>
                    <xdr:rowOff>251460</xdr:rowOff>
                  </from>
                  <to>
                    <xdr:col>8</xdr:col>
                    <xdr:colOff>60960</xdr:colOff>
                    <xdr:row>4</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A1:O81"/>
  <sheetViews>
    <sheetView showGridLines="0" topLeftCell="A52" zoomScaleNormal="100" workbookViewId="0">
      <selection activeCell="O9" sqref="O9"/>
    </sheetView>
  </sheetViews>
  <sheetFormatPr defaultColWidth="9.28515625" defaultRowHeight="16.5" customHeight="1" outlineLevelRow="1" x14ac:dyDescent="0.25"/>
  <cols>
    <col min="1" max="1" width="5.7109375" style="23" customWidth="1"/>
    <col min="2" max="2" width="15.7109375" style="2" customWidth="1"/>
    <col min="3" max="3" width="15.7109375" style="3" customWidth="1"/>
    <col min="4" max="4" width="15.7109375" style="2" customWidth="1"/>
    <col min="5" max="5" width="8.7109375" style="2" customWidth="1"/>
    <col min="6" max="6" width="10.7109375" style="2" customWidth="1"/>
    <col min="7" max="8" width="12.7109375" style="2" customWidth="1"/>
    <col min="9" max="9" width="18.7109375" style="2" customWidth="1"/>
    <col min="10" max="10" width="18.7109375" style="6" customWidth="1"/>
    <col min="11" max="11" width="15.7109375" style="6" customWidth="1"/>
    <col min="12" max="12" width="1.7109375" style="2" customWidth="1"/>
    <col min="13" max="13" width="2.7109375" style="2" customWidth="1"/>
    <col min="14" max="14" width="9.28515625" style="2"/>
    <col min="15" max="15" width="64.7109375" style="246" customWidth="1"/>
    <col min="16" max="16384" width="9.28515625" style="2"/>
  </cols>
  <sheetData>
    <row r="1" spans="1:15" ht="19.2" x14ac:dyDescent="0.45">
      <c r="A1" s="1" t="str">
        <f>'Read Me First'!A1</f>
        <v xml:space="preserve">ONTARIO BUILDING CODE DATA MATRIX                                         </v>
      </c>
      <c r="D1" s="4"/>
      <c r="E1" s="5"/>
      <c r="F1" s="5"/>
      <c r="G1" s="5"/>
      <c r="I1" s="173"/>
      <c r="K1" s="248" t="str">
        <f>'Read Me First'!D1</f>
        <v>Issued: 2025 01 01</v>
      </c>
      <c r="M1" s="174"/>
      <c r="O1" s="245" t="s">
        <v>575</v>
      </c>
    </row>
    <row r="2" spans="1:15" ht="17.399999999999999" x14ac:dyDescent="0.25">
      <c r="A2" s="82" t="s">
        <v>319</v>
      </c>
      <c r="B2" s="8"/>
      <c r="C2" s="9"/>
      <c r="D2" s="10"/>
      <c r="E2" s="10"/>
      <c r="F2" s="13"/>
      <c r="G2" s="13"/>
      <c r="H2" s="7"/>
      <c r="I2" s="172"/>
      <c r="J2" s="10"/>
      <c r="K2" s="9" t="s">
        <v>472</v>
      </c>
      <c r="M2" s="174"/>
    </row>
    <row r="3" spans="1:15" ht="24" customHeight="1" outlineLevel="1" x14ac:dyDescent="0.25">
      <c r="A3" s="7"/>
      <c r="B3" s="12" t="s">
        <v>188</v>
      </c>
      <c r="C3" s="391"/>
      <c r="D3" s="391"/>
      <c r="E3" s="391"/>
      <c r="F3" s="391"/>
      <c r="G3" s="391"/>
      <c r="H3" s="391"/>
      <c r="I3" s="8"/>
      <c r="J3" s="13"/>
      <c r="K3" s="13"/>
      <c r="M3" s="174"/>
      <c r="O3" s="250" t="s">
        <v>595</v>
      </c>
    </row>
    <row r="4" spans="1:15" ht="24" customHeight="1" outlineLevel="1" x14ac:dyDescent="0.25">
      <c r="A4" s="14"/>
      <c r="B4" s="15" t="s">
        <v>453</v>
      </c>
      <c r="C4" s="392"/>
      <c r="D4" s="392"/>
      <c r="E4" s="392"/>
      <c r="F4" s="392"/>
      <c r="G4" s="392"/>
      <c r="H4" s="392"/>
      <c r="M4" s="174"/>
    </row>
    <row r="5" spans="1:15" ht="24" customHeight="1" outlineLevel="1" x14ac:dyDescent="0.25">
      <c r="A5" s="14"/>
      <c r="B5" s="15" t="s">
        <v>454</v>
      </c>
      <c r="C5" s="392"/>
      <c r="D5" s="392"/>
      <c r="E5" s="392"/>
      <c r="F5" s="392"/>
      <c r="G5" s="392"/>
      <c r="H5" s="392"/>
      <c r="M5" s="174"/>
    </row>
    <row r="6" spans="1:15" ht="24" customHeight="1" outlineLevel="1" x14ac:dyDescent="0.25">
      <c r="A6" s="14"/>
      <c r="B6" s="15" t="s">
        <v>189</v>
      </c>
      <c r="C6" s="392"/>
      <c r="D6" s="392"/>
      <c r="E6" s="392"/>
      <c r="F6" s="392"/>
      <c r="G6" s="392"/>
      <c r="H6" s="392"/>
      <c r="M6" s="174"/>
    </row>
    <row r="7" spans="1:15" ht="24" customHeight="1" outlineLevel="1" x14ac:dyDescent="0.25">
      <c r="A7" s="14"/>
      <c r="B7" s="15" t="s">
        <v>497</v>
      </c>
      <c r="C7" s="392"/>
      <c r="D7" s="392"/>
      <c r="E7" s="392"/>
      <c r="F7" s="392"/>
      <c r="G7" s="392"/>
      <c r="H7" s="392"/>
      <c r="M7" s="174"/>
    </row>
    <row r="8" spans="1:15" ht="24" customHeight="1" outlineLevel="1" x14ac:dyDescent="0.25">
      <c r="A8" s="14"/>
      <c r="B8" s="15" t="s">
        <v>537</v>
      </c>
      <c r="C8" s="392"/>
      <c r="D8" s="392"/>
      <c r="E8" s="392"/>
      <c r="F8" s="392"/>
      <c r="G8" s="392"/>
      <c r="H8" s="392"/>
      <c r="M8" s="174"/>
    </row>
    <row r="9" spans="1:15" ht="24" customHeight="1" outlineLevel="1" x14ac:dyDescent="0.25">
      <c r="A9" s="14"/>
      <c r="B9" s="16" t="s">
        <v>190</v>
      </c>
      <c r="C9" s="393"/>
      <c r="D9" s="393"/>
      <c r="E9" s="393"/>
      <c r="F9" s="393"/>
      <c r="G9" s="393"/>
      <c r="H9" s="393"/>
      <c r="I9" s="19" t="s">
        <v>191</v>
      </c>
      <c r="M9" s="174"/>
    </row>
    <row r="10" spans="1:15" ht="17.25" customHeight="1" x14ac:dyDescent="0.25">
      <c r="A10" s="133">
        <v>9</v>
      </c>
      <c r="B10" s="2" t="s">
        <v>437</v>
      </c>
      <c r="D10" s="445" t="s">
        <v>438</v>
      </c>
      <c r="E10" s="445"/>
      <c r="F10" s="6"/>
      <c r="G10" s="6"/>
      <c r="H10" s="3" t="s">
        <v>439</v>
      </c>
      <c r="I10" s="62" t="s">
        <v>440</v>
      </c>
      <c r="J10" s="17"/>
      <c r="K10" s="17"/>
      <c r="M10" s="174"/>
    </row>
    <row r="11" spans="1:15" ht="17.25" customHeight="1" x14ac:dyDescent="0.25">
      <c r="A11" s="133">
        <v>9.01</v>
      </c>
      <c r="B11" s="8" t="s">
        <v>192</v>
      </c>
      <c r="C11" s="9"/>
      <c r="D11" s="395" t="s">
        <v>199</v>
      </c>
      <c r="E11" s="395"/>
      <c r="F11" s="395"/>
      <c r="G11" s="395"/>
      <c r="H11" s="395"/>
      <c r="I11" s="160" t="str">
        <f>IF(D11="-","[Provide further description below.]","")</f>
        <v>[Provide further description below.]</v>
      </c>
      <c r="J11" s="10"/>
      <c r="K11" s="11" t="s">
        <v>220</v>
      </c>
      <c r="M11" s="174"/>
    </row>
    <row r="12" spans="1:15" ht="17.25" customHeight="1" outlineLevel="1" x14ac:dyDescent="0.25">
      <c r="A12" s="18"/>
      <c r="B12" s="19"/>
      <c r="C12" s="20"/>
      <c r="D12" s="435"/>
      <c r="E12" s="435"/>
      <c r="F12" s="435"/>
      <c r="G12" s="435"/>
      <c r="H12" s="435"/>
      <c r="I12" s="435"/>
      <c r="J12" s="435"/>
      <c r="K12" s="22"/>
      <c r="M12" s="174"/>
    </row>
    <row r="13" spans="1:15" ht="17.25" customHeight="1" x14ac:dyDescent="0.25">
      <c r="A13" s="133">
        <v>9.02</v>
      </c>
      <c r="B13" s="400" t="s">
        <v>320</v>
      </c>
      <c r="C13" s="400"/>
      <c r="D13" s="112" t="s">
        <v>210</v>
      </c>
      <c r="E13" s="13"/>
      <c r="F13" s="13"/>
      <c r="G13" s="13"/>
      <c r="H13" s="8"/>
      <c r="I13" s="13" t="s">
        <v>296</v>
      </c>
      <c r="J13" s="13"/>
      <c r="K13" s="11" t="s">
        <v>321</v>
      </c>
      <c r="M13" s="174"/>
    </row>
    <row r="14" spans="1:15" ht="17.25" customHeight="1" x14ac:dyDescent="0.25">
      <c r="D14" s="63"/>
      <c r="E14" s="15" t="str">
        <f>IFERROR(VLOOKUP(D14,Tbl_MajorOcc9[],2,FALSE),"Select occupany group/division from in-cell drop-down list to the left.")</f>
        <v>Select occupany group/division from in-cell drop-down list to the left.</v>
      </c>
      <c r="F14" s="15"/>
      <c r="G14" s="15"/>
      <c r="H14" s="15"/>
      <c r="I14" s="65"/>
      <c r="J14" s="24"/>
      <c r="K14" s="25"/>
      <c r="M14" s="174"/>
    </row>
    <row r="15" spans="1:15" ht="17.25" customHeight="1" x14ac:dyDescent="0.25">
      <c r="A15" s="26"/>
      <c r="D15" s="63" t="s">
        <v>199</v>
      </c>
      <c r="E15" s="15" t="str">
        <f>IFERROR(VLOOKUP(D15,Tbl_MajorOcc9[],2,FALSE),"Select occupany group/division from in-cell drop-down list to the left.")</f>
        <v>-</v>
      </c>
      <c r="F15" s="15"/>
      <c r="G15" s="15"/>
      <c r="H15" s="15"/>
      <c r="I15" s="65"/>
      <c r="J15" s="24"/>
      <c r="K15" s="25"/>
      <c r="M15" s="174"/>
    </row>
    <row r="16" spans="1:15" ht="17.25" customHeight="1" x14ac:dyDescent="0.25">
      <c r="A16" s="26"/>
      <c r="D16" s="64"/>
      <c r="E16" s="16" t="str">
        <f>IFERROR(VLOOKUP(D16,Tbl_MajorOcc9[],2,FALSE),"Select occupany group/division from in-cell drop-down list to the left.")</f>
        <v>Select occupany group/division from in-cell drop-down list to the left.</v>
      </c>
      <c r="I16" s="66"/>
      <c r="K16" s="25"/>
      <c r="M16" s="174"/>
    </row>
    <row r="17" spans="1:13" ht="24" customHeight="1" x14ac:dyDescent="0.25">
      <c r="A17" s="133">
        <v>9.0299999999999994</v>
      </c>
      <c r="B17" s="400" t="s">
        <v>200</v>
      </c>
      <c r="C17" s="400"/>
      <c r="D17" s="67" t="s">
        <v>199</v>
      </c>
      <c r="E17" s="159" t="str">
        <f>IF(OR(D$17="Yes",D$17="-"),"[If Yes, provide explanation below; add lines as necessary]"," ")</f>
        <v>[If Yes, provide explanation below; add lines as necessary]</v>
      </c>
      <c r="F17" s="159"/>
      <c r="G17" s="159"/>
      <c r="H17" s="8"/>
      <c r="I17" s="8"/>
      <c r="J17" s="13"/>
      <c r="K17" s="11" t="s">
        <v>388</v>
      </c>
      <c r="M17" s="174"/>
    </row>
    <row r="18" spans="1:13" ht="18" customHeight="1" x14ac:dyDescent="0.25">
      <c r="A18" s="230"/>
      <c r="B18" s="22"/>
      <c r="C18" s="22"/>
      <c r="D18" s="393"/>
      <c r="E18" s="393"/>
      <c r="F18" s="393"/>
      <c r="G18" s="393"/>
      <c r="H18" s="393"/>
      <c r="I18" s="393"/>
      <c r="J18" s="393"/>
      <c r="K18" s="40" t="s">
        <v>552</v>
      </c>
      <c r="M18" s="174"/>
    </row>
    <row r="19" spans="1:13" ht="18" customHeight="1" x14ac:dyDescent="0.25">
      <c r="A19" s="133">
        <v>9.0399999999999991</v>
      </c>
      <c r="B19" s="8" t="s">
        <v>193</v>
      </c>
      <c r="C19" s="9"/>
      <c r="D19" s="8" t="s">
        <v>198</v>
      </c>
      <c r="E19" s="8"/>
      <c r="F19" s="8"/>
      <c r="G19" s="8"/>
      <c r="H19" s="29" t="s">
        <v>194</v>
      </c>
      <c r="I19" s="29" t="s">
        <v>195</v>
      </c>
      <c r="J19" s="29" t="s">
        <v>196</v>
      </c>
      <c r="K19" s="11" t="s">
        <v>236</v>
      </c>
      <c r="M19" s="174"/>
    </row>
    <row r="20" spans="1:13" ht="18" customHeight="1" x14ac:dyDescent="0.25">
      <c r="D20" s="413"/>
      <c r="E20" s="413"/>
      <c r="F20" s="413"/>
      <c r="G20" s="413"/>
      <c r="H20" s="68"/>
      <c r="I20" s="68"/>
      <c r="J20" s="199">
        <f>ROUND(SUM(H20:I20),1)</f>
        <v>0</v>
      </c>
      <c r="K20" s="25"/>
      <c r="M20" s="174"/>
    </row>
    <row r="21" spans="1:13" ht="18" customHeight="1" x14ac:dyDescent="0.25">
      <c r="D21" s="413"/>
      <c r="E21" s="413"/>
      <c r="F21" s="413"/>
      <c r="G21" s="413"/>
      <c r="H21" s="68"/>
      <c r="I21" s="68"/>
      <c r="J21" s="199">
        <f>ROUND(SUM(H21:I21),1)</f>
        <v>0</v>
      </c>
      <c r="K21" s="25"/>
      <c r="M21" s="174"/>
    </row>
    <row r="22" spans="1:13" ht="18" customHeight="1" x14ac:dyDescent="0.25">
      <c r="D22" s="413"/>
      <c r="E22" s="413"/>
      <c r="F22" s="413"/>
      <c r="G22" s="413"/>
      <c r="H22" s="68"/>
      <c r="I22" s="68"/>
      <c r="J22" s="199">
        <f>ROUND(SUM(H22:I22),1)</f>
        <v>0</v>
      </c>
      <c r="K22" s="25"/>
      <c r="M22" s="174"/>
    </row>
    <row r="23" spans="1:13" ht="18" customHeight="1" x14ac:dyDescent="0.25">
      <c r="D23" s="2" t="s">
        <v>196</v>
      </c>
      <c r="H23" s="198">
        <f>ROUND(SUM(H20:H22),1)</f>
        <v>0</v>
      </c>
      <c r="I23" s="198">
        <f>ROUND(SUM(I20:I22),1)</f>
        <v>0</v>
      </c>
      <c r="J23" s="198">
        <f>ROUND(SUM(J20:J22),1)</f>
        <v>0</v>
      </c>
      <c r="K23" s="25"/>
      <c r="M23" s="174"/>
    </row>
    <row r="24" spans="1:13" ht="16.5" customHeight="1" x14ac:dyDescent="0.25">
      <c r="A24" s="133">
        <v>9.0500000000000007</v>
      </c>
      <c r="B24" s="8" t="s">
        <v>197</v>
      </c>
      <c r="C24" s="9"/>
      <c r="D24" s="12" t="s">
        <v>198</v>
      </c>
      <c r="E24" s="12"/>
      <c r="F24" s="12"/>
      <c r="G24" s="12"/>
      <c r="H24" s="30" t="s">
        <v>194</v>
      </c>
      <c r="I24" s="30" t="s">
        <v>195</v>
      </c>
      <c r="J24" s="30" t="s">
        <v>196</v>
      </c>
      <c r="K24" s="11" t="s">
        <v>236</v>
      </c>
      <c r="M24" s="174"/>
    </row>
    <row r="25" spans="1:13" ht="16.5" customHeight="1" x14ac:dyDescent="0.25">
      <c r="D25" s="392"/>
      <c r="E25" s="392"/>
      <c r="F25" s="158"/>
      <c r="G25" s="158"/>
      <c r="H25" s="68"/>
      <c r="I25" s="68"/>
      <c r="J25" s="199">
        <f>ROUND(SUM(H25:I25),1)</f>
        <v>0</v>
      </c>
      <c r="K25" s="25"/>
      <c r="M25" s="174"/>
    </row>
    <row r="26" spans="1:13" ht="16.5" customHeight="1" x14ac:dyDescent="0.25">
      <c r="D26" s="392"/>
      <c r="E26" s="392"/>
      <c r="F26" s="158"/>
      <c r="G26" s="158"/>
      <c r="H26" s="68"/>
      <c r="I26" s="68"/>
      <c r="J26" s="199">
        <f>ROUND(SUM(H26:I26),1)</f>
        <v>0</v>
      </c>
      <c r="K26" s="25"/>
      <c r="M26" s="174"/>
    </row>
    <row r="27" spans="1:13" ht="16.5" customHeight="1" x14ac:dyDescent="0.25">
      <c r="D27" s="392"/>
      <c r="E27" s="392"/>
      <c r="F27" s="158"/>
      <c r="G27" s="158"/>
      <c r="H27" s="68"/>
      <c r="I27" s="68"/>
      <c r="J27" s="199">
        <f>ROUND(SUM(H27:I27),1)</f>
        <v>0</v>
      </c>
      <c r="K27" s="25"/>
      <c r="M27" s="174"/>
    </row>
    <row r="28" spans="1:13" ht="16.5" customHeight="1" x14ac:dyDescent="0.25">
      <c r="A28" s="18"/>
      <c r="B28" s="19"/>
      <c r="C28" s="20"/>
      <c r="D28" s="16" t="s">
        <v>196</v>
      </c>
      <c r="E28" s="16"/>
      <c r="F28" s="16"/>
      <c r="G28" s="16"/>
      <c r="H28" s="198">
        <f>ROUND(SUM(H25:H27),1)</f>
        <v>0</v>
      </c>
      <c r="I28" s="198">
        <f>ROUND(SUM(I25:I27),1)</f>
        <v>0</v>
      </c>
      <c r="J28" s="198">
        <f>ROUND(SUM(J25:J27),1)</f>
        <v>0</v>
      </c>
      <c r="K28" s="22"/>
      <c r="M28" s="174"/>
    </row>
    <row r="29" spans="1:13" ht="16.5" customHeight="1" x14ac:dyDescent="0.25">
      <c r="A29" s="133">
        <v>9.06</v>
      </c>
      <c r="B29" s="8" t="s">
        <v>243</v>
      </c>
      <c r="C29" s="9"/>
      <c r="D29" s="12" t="s">
        <v>198</v>
      </c>
      <c r="E29" s="12"/>
      <c r="F29" s="12"/>
      <c r="G29" s="12"/>
      <c r="H29" s="31" t="s">
        <v>194</v>
      </c>
      <c r="I29" s="31" t="s">
        <v>195</v>
      </c>
      <c r="J29" s="31" t="s">
        <v>196</v>
      </c>
      <c r="K29" s="11" t="s">
        <v>326</v>
      </c>
      <c r="M29" s="174"/>
    </row>
    <row r="30" spans="1:13" ht="16.5" customHeight="1" x14ac:dyDescent="0.25">
      <c r="D30" s="413"/>
      <c r="E30" s="413"/>
      <c r="F30" s="413"/>
      <c r="G30" s="413"/>
      <c r="H30" s="68"/>
      <c r="I30" s="68"/>
      <c r="J30" s="199">
        <f>ROUND(SUM(H30:I30),1)</f>
        <v>0</v>
      </c>
      <c r="K30" s="25"/>
      <c r="M30" s="174"/>
    </row>
    <row r="31" spans="1:13" ht="16.5" customHeight="1" x14ac:dyDescent="0.25">
      <c r="D31" s="413"/>
      <c r="E31" s="413"/>
      <c r="F31" s="413"/>
      <c r="G31" s="413"/>
      <c r="H31" s="68"/>
      <c r="I31" s="68"/>
      <c r="J31" s="199">
        <f>ROUND(SUM(H31:I31),1)</f>
        <v>0</v>
      </c>
      <c r="K31" s="25"/>
      <c r="M31" s="174"/>
    </row>
    <row r="32" spans="1:13" ht="16.5" customHeight="1" x14ac:dyDescent="0.25">
      <c r="D32" s="413"/>
      <c r="E32" s="413"/>
      <c r="F32" s="413"/>
      <c r="G32" s="413"/>
      <c r="H32" s="68"/>
      <c r="I32" s="68"/>
      <c r="J32" s="199">
        <f>ROUND(SUM(H32:I32),1)</f>
        <v>0</v>
      </c>
      <c r="K32" s="25"/>
      <c r="M32" s="174"/>
    </row>
    <row r="33" spans="1:13" ht="16.5" customHeight="1" x14ac:dyDescent="0.25">
      <c r="A33" s="18"/>
      <c r="B33" s="19"/>
      <c r="C33" s="20"/>
      <c r="D33" s="16" t="s">
        <v>196</v>
      </c>
      <c r="E33" s="16"/>
      <c r="F33" s="16"/>
      <c r="G33" s="16"/>
      <c r="H33" s="200">
        <f>ROUND(SUM(H30:H32),1)</f>
        <v>0</v>
      </c>
      <c r="I33" s="200">
        <f>ROUND(SUM(I30:I32),1)</f>
        <v>0</v>
      </c>
      <c r="J33" s="200">
        <f>ROUND(SUM(J30:J32),1)</f>
        <v>0</v>
      </c>
      <c r="K33" s="22"/>
      <c r="M33" s="174"/>
    </row>
    <row r="34" spans="1:13" ht="20.399999999999999" x14ac:dyDescent="0.25">
      <c r="A34" s="133">
        <v>9.07</v>
      </c>
      <c r="B34" s="8" t="s">
        <v>244</v>
      </c>
      <c r="C34" s="9"/>
      <c r="D34" s="127"/>
      <c r="E34" s="8" t="s">
        <v>465</v>
      </c>
      <c r="F34" s="8"/>
      <c r="G34" s="8"/>
      <c r="H34" s="8"/>
      <c r="I34" s="234"/>
      <c r="J34" s="8" t="s">
        <v>473</v>
      </c>
      <c r="K34" s="11" t="s">
        <v>327</v>
      </c>
      <c r="M34" s="174"/>
    </row>
    <row r="35" spans="1:13" ht="16.5" customHeight="1" x14ac:dyDescent="0.25">
      <c r="D35" s="233"/>
      <c r="E35" s="2" t="s">
        <v>466</v>
      </c>
      <c r="K35" s="22"/>
      <c r="M35" s="174"/>
    </row>
    <row r="36" spans="1:13" ht="30" customHeight="1" x14ac:dyDescent="0.25">
      <c r="A36" s="133">
        <v>9.08</v>
      </c>
      <c r="B36" s="403" t="s">
        <v>538</v>
      </c>
      <c r="C36" s="403"/>
      <c r="D36" s="62" t="s">
        <v>199</v>
      </c>
      <c r="E36" s="27" t="s">
        <v>496</v>
      </c>
      <c r="F36" s="27"/>
      <c r="G36" s="27"/>
      <c r="H36" s="27"/>
      <c r="I36" s="27"/>
      <c r="J36" s="17"/>
      <c r="K36" s="17" t="s">
        <v>328</v>
      </c>
      <c r="M36" s="174"/>
    </row>
    <row r="37" spans="1:13" ht="16.5" customHeight="1" x14ac:dyDescent="0.25">
      <c r="A37" s="133">
        <v>9.09</v>
      </c>
      <c r="B37" s="8" t="s">
        <v>202</v>
      </c>
      <c r="C37" s="9"/>
      <c r="D37" s="395" t="s">
        <v>199</v>
      </c>
      <c r="E37" s="395"/>
      <c r="F37" s="12"/>
      <c r="G37" s="12" t="s">
        <v>533</v>
      </c>
      <c r="H37" s="395" t="s">
        <v>199</v>
      </c>
      <c r="I37" s="395"/>
      <c r="J37" s="10"/>
      <c r="K37" s="11" t="s">
        <v>332</v>
      </c>
      <c r="M37" s="174"/>
    </row>
    <row r="38" spans="1:13" ht="16.5" customHeight="1" outlineLevel="1" x14ac:dyDescent="0.25">
      <c r="A38" s="18"/>
      <c r="B38" s="19"/>
      <c r="C38" s="20"/>
      <c r="D38" s="146" t="s">
        <v>270</v>
      </c>
      <c r="E38" s="393"/>
      <c r="F38" s="393"/>
      <c r="G38" s="393"/>
      <c r="H38" s="393"/>
      <c r="I38" s="393"/>
      <c r="J38" s="393"/>
      <c r="K38" s="19"/>
      <c r="M38" s="174"/>
    </row>
    <row r="39" spans="1:13" ht="16.5" customHeight="1" x14ac:dyDescent="0.25">
      <c r="A39" s="147">
        <v>9.1</v>
      </c>
      <c r="B39" s="27" t="s">
        <v>204</v>
      </c>
      <c r="C39" s="28"/>
      <c r="D39" s="397" t="s">
        <v>199</v>
      </c>
      <c r="E39" s="397"/>
      <c r="F39" s="17"/>
      <c r="G39" s="17"/>
      <c r="H39" s="28" t="s">
        <v>271</v>
      </c>
      <c r="I39" s="145" t="s">
        <v>199</v>
      </c>
      <c r="J39" s="17"/>
      <c r="K39" s="41" t="s">
        <v>333</v>
      </c>
      <c r="M39" s="174"/>
    </row>
    <row r="40" spans="1:13" ht="30" customHeight="1" x14ac:dyDescent="0.25">
      <c r="A40" s="147">
        <v>9.11</v>
      </c>
      <c r="B40" s="401" t="s">
        <v>539</v>
      </c>
      <c r="C40" s="401"/>
      <c r="D40" s="145" t="s">
        <v>199</v>
      </c>
      <c r="E40" s="17"/>
      <c r="F40" s="17"/>
      <c r="G40" s="17"/>
      <c r="H40" s="425" t="str">
        <f>IF(D40="No","[provide explanation]","")</f>
        <v/>
      </c>
      <c r="I40" s="425"/>
      <c r="J40" s="425"/>
      <c r="K40" s="41"/>
      <c r="M40" s="174"/>
    </row>
    <row r="41" spans="1:13" ht="16.5" customHeight="1" x14ac:dyDescent="0.25">
      <c r="A41" s="133">
        <v>9.1199999999999992</v>
      </c>
      <c r="B41" s="8" t="s">
        <v>205</v>
      </c>
      <c r="C41" s="9"/>
      <c r="D41" s="12" t="s">
        <v>206</v>
      </c>
      <c r="E41" s="395" t="s">
        <v>199</v>
      </c>
      <c r="F41" s="395"/>
      <c r="G41" s="395"/>
      <c r="H41" s="10"/>
      <c r="I41" s="10"/>
      <c r="J41" s="10"/>
      <c r="K41" s="11" t="s">
        <v>329</v>
      </c>
      <c r="M41" s="174"/>
    </row>
    <row r="42" spans="1:13" ht="16.5" customHeight="1" x14ac:dyDescent="0.25">
      <c r="A42" s="18"/>
      <c r="B42" s="19"/>
      <c r="C42" s="20"/>
      <c r="D42" s="16" t="s">
        <v>207</v>
      </c>
      <c r="E42" s="393" t="s">
        <v>199</v>
      </c>
      <c r="F42" s="393"/>
      <c r="G42" s="393"/>
      <c r="I42" s="195" t="s">
        <v>524</v>
      </c>
      <c r="J42" s="76" t="s">
        <v>199</v>
      </c>
      <c r="K42" s="22"/>
      <c r="M42" s="174"/>
    </row>
    <row r="43" spans="1:13" ht="16.5" customHeight="1" x14ac:dyDescent="0.25">
      <c r="A43" s="147">
        <v>9.1300000000000008</v>
      </c>
      <c r="B43" s="27" t="s">
        <v>431</v>
      </c>
      <c r="C43" s="28"/>
      <c r="D43" s="424" t="s">
        <v>199</v>
      </c>
      <c r="E43" s="424"/>
      <c r="F43" s="190"/>
      <c r="G43" s="190"/>
      <c r="H43" s="27"/>
      <c r="I43" s="27"/>
      <c r="J43" s="17"/>
      <c r="K43" s="41" t="s">
        <v>432</v>
      </c>
      <c r="M43" s="174"/>
    </row>
    <row r="44" spans="1:13" ht="20.399999999999999" x14ac:dyDescent="0.25">
      <c r="A44" s="133">
        <v>9.14</v>
      </c>
      <c r="B44" s="8" t="s">
        <v>208</v>
      </c>
      <c r="C44" s="9"/>
      <c r="D44" s="33" t="s">
        <v>500</v>
      </c>
      <c r="E44" s="10"/>
      <c r="F44" s="10"/>
      <c r="G44" s="408" t="s">
        <v>498</v>
      </c>
      <c r="H44" s="408"/>
      <c r="I44" s="10" t="s">
        <v>209</v>
      </c>
      <c r="J44" s="161" t="s">
        <v>499</v>
      </c>
      <c r="K44" s="11" t="s">
        <v>309</v>
      </c>
      <c r="M44" s="174"/>
    </row>
    <row r="45" spans="1:13" ht="16.5" customHeight="1" x14ac:dyDescent="0.25">
      <c r="D45" s="392"/>
      <c r="E45" s="392"/>
      <c r="F45" s="392"/>
      <c r="G45" s="392"/>
      <c r="H45" s="392"/>
      <c r="I45" s="71" t="s">
        <v>199</v>
      </c>
      <c r="J45" s="235"/>
      <c r="K45" s="25"/>
      <c r="M45" s="174"/>
    </row>
    <row r="46" spans="1:13" ht="16.5" customHeight="1" x14ac:dyDescent="0.25">
      <c r="D46" s="392"/>
      <c r="E46" s="392"/>
      <c r="F46" s="392"/>
      <c r="G46" s="392"/>
      <c r="H46" s="392"/>
      <c r="I46" s="71" t="s">
        <v>199</v>
      </c>
      <c r="J46" s="235"/>
      <c r="K46" s="25"/>
      <c r="M46" s="174"/>
    </row>
    <row r="47" spans="1:13" ht="16.5" customHeight="1" x14ac:dyDescent="0.25">
      <c r="D47" s="392"/>
      <c r="E47" s="392"/>
      <c r="F47" s="392"/>
      <c r="G47" s="392"/>
      <c r="H47" s="392"/>
      <c r="I47" s="71" t="s">
        <v>199</v>
      </c>
      <c r="J47" s="235"/>
      <c r="K47" s="25"/>
      <c r="M47" s="174"/>
    </row>
    <row r="48" spans="1:13" ht="16.5" customHeight="1" x14ac:dyDescent="0.25">
      <c r="A48" s="18"/>
      <c r="B48" s="19"/>
      <c r="C48" s="20"/>
      <c r="D48" s="16" t="s">
        <v>196</v>
      </c>
      <c r="E48" s="16"/>
      <c r="F48" s="16"/>
      <c r="G48" s="16"/>
      <c r="H48" s="16"/>
      <c r="I48" s="146"/>
      <c r="J48" s="197">
        <f>ROUND(SUM(J45:J47),0)</f>
        <v>0</v>
      </c>
      <c r="K48" s="22"/>
      <c r="M48" s="174"/>
    </row>
    <row r="49" spans="1:15" ht="16.5" customHeight="1" x14ac:dyDescent="0.25">
      <c r="A49" s="147">
        <v>9.15</v>
      </c>
      <c r="B49" s="27" t="s">
        <v>213</v>
      </c>
      <c r="C49" s="28"/>
      <c r="D49" s="145" t="s">
        <v>199</v>
      </c>
      <c r="E49" s="27" t="str">
        <f>IF($D49="No","[provide explanation here]","")</f>
        <v/>
      </c>
      <c r="F49" s="236" t="str">
        <f>IF($D49="No","[provide explanation here]","")</f>
        <v/>
      </c>
      <c r="G49" s="236"/>
      <c r="H49" s="236"/>
      <c r="I49" s="236"/>
      <c r="J49" s="236"/>
      <c r="K49" s="41" t="s">
        <v>335</v>
      </c>
      <c r="M49" s="174"/>
    </row>
    <row r="50" spans="1:15" ht="16.5" customHeight="1" x14ac:dyDescent="0.25">
      <c r="A50" s="147">
        <v>9.16</v>
      </c>
      <c r="B50" s="27" t="s">
        <v>214</v>
      </c>
      <c r="C50" s="28"/>
      <c r="D50" s="145" t="s">
        <v>199</v>
      </c>
      <c r="E50" s="27" t="str">
        <f>IF($D50="Yes","[provide explanation here]"," ")</f>
        <v xml:space="preserve"> </v>
      </c>
      <c r="F50" s="236" t="str">
        <f>IF($D50="Yes","[provide explanation here]"," ")</f>
        <v xml:space="preserve"> </v>
      </c>
      <c r="G50" s="236"/>
      <c r="H50" s="236"/>
      <c r="I50" s="236"/>
      <c r="J50" s="236"/>
      <c r="K50" s="41" t="s">
        <v>334</v>
      </c>
      <c r="M50" s="174"/>
      <c r="O50" s="247"/>
    </row>
    <row r="51" spans="1:15" ht="30.6" x14ac:dyDescent="0.25">
      <c r="A51" s="133">
        <v>9.17</v>
      </c>
      <c r="B51" s="400" t="s">
        <v>215</v>
      </c>
      <c r="C51" s="400"/>
      <c r="D51" s="399" t="s">
        <v>278</v>
      </c>
      <c r="E51" s="399"/>
      <c r="F51" s="144"/>
      <c r="G51" s="144"/>
      <c r="H51" s="144" t="s">
        <v>523</v>
      </c>
      <c r="I51" s="144" t="s">
        <v>280</v>
      </c>
      <c r="J51" s="191"/>
      <c r="K51" s="11" t="s">
        <v>330</v>
      </c>
      <c r="M51" s="174"/>
    </row>
    <row r="52" spans="1:15" ht="16.5" customHeight="1" x14ac:dyDescent="0.25">
      <c r="D52" s="32" t="s">
        <v>331</v>
      </c>
      <c r="E52" s="32"/>
      <c r="F52" s="32"/>
      <c r="G52" s="32"/>
      <c r="H52" s="74"/>
      <c r="I52" s="74"/>
      <c r="K52" s="25"/>
      <c r="M52" s="174"/>
      <c r="O52" s="247"/>
    </row>
    <row r="53" spans="1:15" ht="16.5" customHeight="1" x14ac:dyDescent="0.25">
      <c r="D53" s="32" t="s">
        <v>218</v>
      </c>
      <c r="E53" s="32"/>
      <c r="F53" s="32"/>
      <c r="G53" s="32"/>
      <c r="H53" s="74"/>
      <c r="I53" s="74"/>
      <c r="K53" s="25"/>
      <c r="M53" s="174"/>
      <c r="O53" s="247"/>
    </row>
    <row r="54" spans="1:15" ht="16.5" customHeight="1" x14ac:dyDescent="0.25">
      <c r="D54" s="32" t="s">
        <v>217</v>
      </c>
      <c r="E54" s="32"/>
      <c r="F54" s="32"/>
      <c r="G54" s="32"/>
      <c r="H54" s="74"/>
      <c r="I54" s="74"/>
      <c r="J54" s="2"/>
      <c r="K54" s="25"/>
      <c r="M54" s="174"/>
      <c r="O54" s="247"/>
    </row>
    <row r="55" spans="1:15" ht="31.8" x14ac:dyDescent="0.25">
      <c r="A55" s="133">
        <v>9.18</v>
      </c>
      <c r="B55" s="8" t="s">
        <v>219</v>
      </c>
      <c r="C55" s="34"/>
      <c r="D55" s="144" t="s">
        <v>520</v>
      </c>
      <c r="E55" s="144" t="s">
        <v>522</v>
      </c>
      <c r="F55" s="144" t="s">
        <v>560</v>
      </c>
      <c r="G55" s="229" t="s">
        <v>552</v>
      </c>
      <c r="H55" s="33" t="s">
        <v>284</v>
      </c>
      <c r="I55" s="33" t="s">
        <v>205</v>
      </c>
      <c r="J55" s="33" t="s">
        <v>283</v>
      </c>
      <c r="K55" s="237"/>
      <c r="M55" s="174"/>
      <c r="O55" s="247"/>
    </row>
    <row r="56" spans="1:15" ht="16.5" customHeight="1" x14ac:dyDescent="0.25">
      <c r="B56" s="35"/>
      <c r="C56" s="36"/>
      <c r="D56" s="181"/>
      <c r="E56" s="183"/>
      <c r="F56" s="192"/>
      <c r="G56" s="226"/>
      <c r="H56" s="70"/>
      <c r="I56" s="156" t="s">
        <v>199</v>
      </c>
      <c r="J56" s="71" t="s">
        <v>199</v>
      </c>
      <c r="K56" s="37"/>
      <c r="M56" s="174"/>
      <c r="O56" s="247"/>
    </row>
    <row r="57" spans="1:15" ht="16.5" customHeight="1" x14ac:dyDescent="0.25">
      <c r="B57" s="35"/>
      <c r="C57" s="36"/>
      <c r="D57" s="181"/>
      <c r="E57" s="183"/>
      <c r="F57" s="192"/>
      <c r="G57" s="226"/>
      <c r="H57" s="70"/>
      <c r="I57" s="156" t="s">
        <v>199</v>
      </c>
      <c r="J57" s="71" t="s">
        <v>199</v>
      </c>
      <c r="K57" s="37"/>
      <c r="M57" s="174"/>
    </row>
    <row r="58" spans="1:15" ht="16.5" customHeight="1" x14ac:dyDescent="0.25">
      <c r="B58" s="35"/>
      <c r="C58" s="36"/>
      <c r="D58" s="181"/>
      <c r="E58" s="183"/>
      <c r="F58" s="193"/>
      <c r="G58" s="227"/>
      <c r="H58" s="72"/>
      <c r="I58" s="156" t="s">
        <v>199</v>
      </c>
      <c r="J58" s="71" t="s">
        <v>199</v>
      </c>
      <c r="K58" s="37"/>
      <c r="M58" s="174"/>
    </row>
    <row r="59" spans="1:15" ht="16.5" customHeight="1" x14ac:dyDescent="0.25">
      <c r="A59" s="18"/>
      <c r="B59" s="38"/>
      <c r="C59" s="39"/>
      <c r="D59" s="182"/>
      <c r="E59" s="184"/>
      <c r="F59" s="194"/>
      <c r="G59" s="228"/>
      <c r="H59" s="75"/>
      <c r="I59" s="157" t="s">
        <v>199</v>
      </c>
      <c r="J59" s="76" t="s">
        <v>199</v>
      </c>
      <c r="K59" s="40"/>
      <c r="M59" s="174"/>
    </row>
    <row r="60" spans="1:15" ht="24" customHeight="1" x14ac:dyDescent="0.25">
      <c r="A60" s="133">
        <v>9.19</v>
      </c>
      <c r="B60" s="400" t="s">
        <v>211</v>
      </c>
      <c r="C60" s="400"/>
      <c r="D60" s="12" t="s">
        <v>312</v>
      </c>
      <c r="E60" s="422" t="s">
        <v>516</v>
      </c>
      <c r="F60" s="422"/>
      <c r="G60" s="422"/>
      <c r="H60" s="422"/>
      <c r="I60" s="422"/>
      <c r="J60" s="422"/>
      <c r="K60" s="11" t="s">
        <v>474</v>
      </c>
      <c r="M60" s="174"/>
    </row>
    <row r="61" spans="1:15" ht="20.399999999999999" x14ac:dyDescent="0.25">
      <c r="D61" s="51" t="s">
        <v>500</v>
      </c>
      <c r="E61" s="51"/>
      <c r="F61" s="51" t="s">
        <v>208</v>
      </c>
      <c r="G61" s="51"/>
      <c r="H61" s="51" t="s">
        <v>313</v>
      </c>
      <c r="I61" s="51" t="s">
        <v>212</v>
      </c>
      <c r="J61" s="51" t="s">
        <v>515</v>
      </c>
      <c r="K61" s="25"/>
      <c r="M61" s="174"/>
    </row>
    <row r="62" spans="1:15" ht="16.5" customHeight="1" x14ac:dyDescent="0.25">
      <c r="D62" s="65"/>
      <c r="E62" s="166"/>
      <c r="F62" s="166"/>
      <c r="G62" s="166"/>
      <c r="H62" s="65"/>
      <c r="I62" s="166"/>
      <c r="J62" s="164"/>
      <c r="K62" s="25"/>
      <c r="M62" s="174"/>
    </row>
    <row r="63" spans="1:15" ht="16.5" customHeight="1" x14ac:dyDescent="0.25">
      <c r="D63" s="65"/>
      <c r="E63" s="166"/>
      <c r="F63" s="166"/>
      <c r="G63" s="166"/>
      <c r="H63" s="65"/>
      <c r="I63" s="166"/>
      <c r="J63" s="164"/>
      <c r="K63" s="25"/>
      <c r="M63" s="174"/>
    </row>
    <row r="64" spans="1:15" ht="16.5" customHeight="1" x14ac:dyDescent="0.25">
      <c r="A64" s="18"/>
      <c r="B64" s="19"/>
      <c r="C64" s="20"/>
      <c r="D64" s="77"/>
      <c r="E64" s="167"/>
      <c r="F64" s="167"/>
      <c r="G64" s="167"/>
      <c r="H64" s="77"/>
      <c r="I64" s="167"/>
      <c r="J64" s="165"/>
      <c r="K64" s="22"/>
      <c r="M64" s="174"/>
    </row>
    <row r="65" spans="1:15" ht="20.399999999999999" x14ac:dyDescent="0.25">
      <c r="A65" s="133">
        <v>9.1999999999999993</v>
      </c>
      <c r="B65" s="214" t="s">
        <v>318</v>
      </c>
      <c r="C65" s="66" t="s">
        <v>382</v>
      </c>
      <c r="D65" s="143" t="s">
        <v>338</v>
      </c>
      <c r="E65" s="143"/>
      <c r="F65" s="143"/>
      <c r="G65" s="143"/>
      <c r="H65" s="422" t="s">
        <v>199</v>
      </c>
      <c r="I65" s="422"/>
      <c r="J65" s="422"/>
      <c r="K65" s="25" t="s">
        <v>342</v>
      </c>
      <c r="M65" s="174"/>
    </row>
    <row r="66" spans="1:15" ht="15.75" customHeight="1" x14ac:dyDescent="0.25">
      <c r="C66" s="44"/>
      <c r="D66" s="45" t="s">
        <v>343</v>
      </c>
      <c r="E66" s="45"/>
      <c r="F66" s="45"/>
      <c r="G66" s="45"/>
      <c r="H66" s="45"/>
      <c r="I66" s="45"/>
      <c r="J66" s="32"/>
      <c r="K66" s="25"/>
      <c r="M66" s="174"/>
    </row>
    <row r="67" spans="1:15" ht="15.75" customHeight="1" x14ac:dyDescent="0.25">
      <c r="C67" s="44"/>
      <c r="D67" s="46" t="s">
        <v>344</v>
      </c>
      <c r="E67" s="47"/>
      <c r="F67" s="47"/>
      <c r="G67" s="47"/>
      <c r="H67" s="423" t="s">
        <v>199</v>
      </c>
      <c r="I67" s="423"/>
      <c r="J67" s="423"/>
      <c r="K67" s="25"/>
      <c r="M67" s="174"/>
    </row>
    <row r="68" spans="1:15" ht="36" customHeight="1" x14ac:dyDescent="0.25">
      <c r="C68" s="36"/>
      <c r="D68" s="46" t="s">
        <v>361</v>
      </c>
      <c r="E68" s="47"/>
      <c r="F68" s="47"/>
      <c r="G68" s="429" t="s">
        <v>386</v>
      </c>
      <c r="H68" s="429"/>
      <c r="I68" s="48" t="s">
        <v>363</v>
      </c>
      <c r="J68" s="49" t="s">
        <v>362</v>
      </c>
      <c r="K68" s="25"/>
      <c r="M68" s="174"/>
    </row>
    <row r="69" spans="1:15" ht="16.5" customHeight="1" x14ac:dyDescent="0.25">
      <c r="C69" s="36"/>
      <c r="D69" s="46" t="s">
        <v>387</v>
      </c>
      <c r="E69" s="47"/>
      <c r="F69" s="47"/>
      <c r="G69" s="428"/>
      <c r="H69" s="428"/>
      <c r="I69" s="238"/>
      <c r="J69" s="239" t="str">
        <f>IFERROR(I69/H69,"&lt;---- Input values.")</f>
        <v>&lt;---- Input values.</v>
      </c>
      <c r="K69" s="25"/>
      <c r="M69" s="174"/>
    </row>
    <row r="70" spans="1:15" ht="16.5" customHeight="1" x14ac:dyDescent="0.25">
      <c r="C70" s="36"/>
      <c r="D70" s="46" t="s">
        <v>381</v>
      </c>
      <c r="E70" s="47"/>
      <c r="F70" s="47"/>
      <c r="G70" s="428"/>
      <c r="H70" s="428"/>
      <c r="I70" s="238"/>
      <c r="J70" s="239" t="str">
        <f>IFERROR(I70/H70,"&lt;---- Input values.")</f>
        <v>&lt;---- Input values.</v>
      </c>
      <c r="K70" s="25"/>
      <c r="M70" s="174"/>
    </row>
    <row r="71" spans="1:15" ht="15.75" customHeight="1" x14ac:dyDescent="0.25">
      <c r="C71" s="36"/>
      <c r="D71" s="46" t="s">
        <v>352</v>
      </c>
      <c r="E71" s="47"/>
      <c r="F71" s="47"/>
      <c r="G71" s="47"/>
      <c r="H71" s="47"/>
      <c r="I71" s="423" t="s">
        <v>199</v>
      </c>
      <c r="J71" s="423"/>
      <c r="K71" s="25"/>
      <c r="M71" s="174"/>
    </row>
    <row r="72" spans="1:15" ht="15.75" customHeight="1" x14ac:dyDescent="0.25">
      <c r="C72" s="36"/>
      <c r="D72" s="46" t="s">
        <v>349</v>
      </c>
      <c r="E72" s="47"/>
      <c r="F72" s="47"/>
      <c r="G72" s="47"/>
      <c r="H72" s="15"/>
      <c r="I72" s="413" t="s">
        <v>199</v>
      </c>
      <c r="J72" s="413"/>
      <c r="K72" s="37" t="s">
        <v>552</v>
      </c>
      <c r="M72" s="174"/>
    </row>
    <row r="73" spans="1:15" ht="16.5" customHeight="1" x14ac:dyDescent="0.25">
      <c r="C73" s="36"/>
      <c r="D73" s="46" t="s">
        <v>360</v>
      </c>
      <c r="E73" s="47"/>
      <c r="F73" s="47"/>
      <c r="G73" s="47"/>
      <c r="H73" s="47"/>
      <c r="I73" s="423" t="s">
        <v>199</v>
      </c>
      <c r="J73" s="423"/>
      <c r="K73" s="37" t="s">
        <v>552</v>
      </c>
      <c r="M73" s="174"/>
    </row>
    <row r="74" spans="1:15" ht="16.5" customHeight="1" x14ac:dyDescent="0.25">
      <c r="C74" s="36"/>
      <c r="D74" s="47" t="s">
        <v>380</v>
      </c>
      <c r="E74" s="47"/>
      <c r="F74" s="47"/>
      <c r="G74" s="47"/>
      <c r="H74" s="47"/>
      <c r="I74" s="427" t="s">
        <v>199</v>
      </c>
      <c r="J74" s="427"/>
      <c r="K74" s="37" t="s">
        <v>552</v>
      </c>
      <c r="M74" s="174"/>
    </row>
    <row r="75" spans="1:15" ht="15" x14ac:dyDescent="0.25">
      <c r="A75" s="133">
        <v>9.2100000000000009</v>
      </c>
      <c r="B75" s="8" t="s">
        <v>316</v>
      </c>
      <c r="C75" s="9"/>
      <c r="D75" s="13"/>
      <c r="E75" s="446"/>
      <c r="F75" s="446"/>
      <c r="G75" s="446"/>
      <c r="H75" s="446"/>
      <c r="I75" s="446"/>
      <c r="J75" s="446"/>
      <c r="K75" s="11"/>
      <c r="M75" s="174"/>
    </row>
    <row r="76" spans="1:15" ht="15" x14ac:dyDescent="0.25">
      <c r="A76" s="185"/>
      <c r="D76" s="392"/>
      <c r="E76" s="392"/>
      <c r="F76" s="392"/>
      <c r="G76" s="392"/>
      <c r="H76" s="392"/>
      <c r="I76" s="392"/>
      <c r="J76" s="392"/>
      <c r="K76" s="25"/>
      <c r="M76" s="174"/>
    </row>
    <row r="77" spans="1:15" ht="15" x14ac:dyDescent="0.25">
      <c r="D77" s="405"/>
      <c r="E77" s="405"/>
      <c r="F77" s="405"/>
      <c r="G77" s="405"/>
      <c r="H77" s="405"/>
      <c r="I77" s="405"/>
      <c r="J77" s="405"/>
      <c r="K77" s="25"/>
      <c r="M77" s="174"/>
    </row>
    <row r="78" spans="1:15" ht="24" customHeight="1" x14ac:dyDescent="0.25">
      <c r="D78" s="13">
        <v>1</v>
      </c>
      <c r="E78" s="426" t="s">
        <v>442</v>
      </c>
      <c r="F78" s="426"/>
      <c r="G78" s="426"/>
      <c r="H78" s="426"/>
      <c r="I78" s="426"/>
      <c r="J78" s="426"/>
      <c r="M78" s="174"/>
    </row>
    <row r="79" spans="1:15" ht="15" x14ac:dyDescent="0.25">
      <c r="A79" s="178" t="s">
        <v>490</v>
      </c>
      <c r="B79" s="139"/>
      <c r="C79" s="140"/>
      <c r="D79" s="139"/>
      <c r="E79" s="139"/>
      <c r="F79" s="139"/>
      <c r="G79" s="139"/>
      <c r="H79" s="139"/>
      <c r="I79" s="139"/>
      <c r="J79" s="141"/>
      <c r="K79" s="142" t="s">
        <v>553</v>
      </c>
      <c r="L79" s="139"/>
      <c r="M79" s="174"/>
      <c r="O79" s="246" t="s">
        <v>576</v>
      </c>
    </row>
    <row r="80" spans="1:15" ht="15" x14ac:dyDescent="0.25">
      <c r="A80" s="179" t="s">
        <v>488</v>
      </c>
      <c r="B80" s="139"/>
      <c r="C80" s="140"/>
      <c r="D80" s="139"/>
      <c r="E80" s="139"/>
      <c r="F80" s="139"/>
      <c r="G80" s="139"/>
      <c r="H80" s="139"/>
      <c r="I80" s="139"/>
      <c r="J80" s="141"/>
      <c r="K80" s="141"/>
      <c r="L80" s="139"/>
      <c r="M80" s="174"/>
    </row>
    <row r="81" spans="1:13" ht="16.5" customHeight="1" x14ac:dyDescent="0.25">
      <c r="A81" s="108"/>
      <c r="B81" s="109"/>
      <c r="C81" s="110"/>
      <c r="D81" s="109"/>
      <c r="E81" s="109"/>
      <c r="F81" s="109"/>
      <c r="G81" s="109"/>
      <c r="H81" s="109"/>
      <c r="I81" s="109"/>
      <c r="J81" s="111"/>
      <c r="K81" s="111"/>
      <c r="L81" s="109"/>
      <c r="M81" s="174"/>
    </row>
  </sheetData>
  <sheetProtection formatCells="0" insertRows="0" deleteRows="0" selectLockedCells="1"/>
  <mergeCells count="56">
    <mergeCell ref="E78:J78"/>
    <mergeCell ref="I72:J72"/>
    <mergeCell ref="I73:J73"/>
    <mergeCell ref="I74:J74"/>
    <mergeCell ref="E75:J75"/>
    <mergeCell ref="D76:J76"/>
    <mergeCell ref="D77:J77"/>
    <mergeCell ref="I71:J71"/>
    <mergeCell ref="D47:F47"/>
    <mergeCell ref="G47:H47"/>
    <mergeCell ref="B51:C51"/>
    <mergeCell ref="D51:E51"/>
    <mergeCell ref="B60:C60"/>
    <mergeCell ref="E60:J60"/>
    <mergeCell ref="H65:J65"/>
    <mergeCell ref="H67:J67"/>
    <mergeCell ref="G68:H68"/>
    <mergeCell ref="G69:H69"/>
    <mergeCell ref="G70:H70"/>
    <mergeCell ref="D46:F46"/>
    <mergeCell ref="G46:H46"/>
    <mergeCell ref="H37:I37"/>
    <mergeCell ref="E38:J38"/>
    <mergeCell ref="D39:E39"/>
    <mergeCell ref="E42:G42"/>
    <mergeCell ref="D43:E43"/>
    <mergeCell ref="G44:H44"/>
    <mergeCell ref="D45:F45"/>
    <mergeCell ref="G45:H45"/>
    <mergeCell ref="B40:C40"/>
    <mergeCell ref="H40:J40"/>
    <mergeCell ref="E41:G41"/>
    <mergeCell ref="D27:E27"/>
    <mergeCell ref="D30:G30"/>
    <mergeCell ref="D31:G31"/>
    <mergeCell ref="D32:G32"/>
    <mergeCell ref="B36:C36"/>
    <mergeCell ref="D37:E37"/>
    <mergeCell ref="D26:E26"/>
    <mergeCell ref="C9:H9"/>
    <mergeCell ref="D10:E10"/>
    <mergeCell ref="D11:H11"/>
    <mergeCell ref="D12:J12"/>
    <mergeCell ref="B13:C13"/>
    <mergeCell ref="B17:C17"/>
    <mergeCell ref="D18:J18"/>
    <mergeCell ref="D20:G20"/>
    <mergeCell ref="D21:G21"/>
    <mergeCell ref="D22:G22"/>
    <mergeCell ref="D25:E25"/>
    <mergeCell ref="C8:H8"/>
    <mergeCell ref="C3:H3"/>
    <mergeCell ref="C4:H4"/>
    <mergeCell ref="C5:H5"/>
    <mergeCell ref="C6:H6"/>
    <mergeCell ref="C7:H7"/>
  </mergeCells>
  <dataValidations count="33">
    <dataValidation type="list" allowBlank="1" showInputMessage="1" showErrorMessage="1" promptTitle="Compliance Packages" prompt="Updated to January 2017 SB-12" sqref="I74:J74">
      <formula1>"'-,A1,A2,A3,A4,A5,A6,B1,B2,B3,B4,B5,B6,C1,C2,C3,C4"</formula1>
    </dataValidation>
    <dataValidation type="list" allowBlank="1" showInputMessage="1" showErrorMessage="1" promptTitle="Sprinkler System" prompt="Select sprinkler provision. _x000a__x000a_Provide explanation on following row if required. Hide row if not required." sqref="H37:I37">
      <formula1>DV_Sprinkler</formula1>
    </dataValidation>
    <dataValidation type="list" allowBlank="1" showInputMessage="1" showErrorMessage="1" promptTitle="Sprinkler System" prompt="Select sprinkler requirement. _x000a__x000a_Provide explanation on following row if required. Hide row if not required." sqref="D37:E37">
      <formula1>DV_SprinklerReqd</formula1>
    </dataValidation>
    <dataValidation allowBlank="1" showInputMessage="1" showErrorMessage="1" promptTitle="Floor Area Description" prompt="Provide description or identifier of each space or group of spaces. _x000a__x000a_e.g. &quot;Suite 502&quot;, &quot;Lecture Hall 103&quot;, &quot;Restaurant Guests&quot;, &quot;Restaurant Staff&quot; etc. _x000a__x000a_Insert rows as required. Hide unused rows." sqref="D62:D64"/>
    <dataValidation allowBlank="1" showInputMessage="1" showErrorMessage="1" promptTitle="OBC Sentence" prompt="Provide specifice OBC sentence reference per 3.7.4._x000a__x000a_e.g &quot;3.7.4.3.(5).&quot;" sqref="I62:I64"/>
    <dataValidation allowBlank="1" showInputMessage="1" showErrorMessage="1" promptTitle="Exposing Building Face" prompt="Provide identification of exposing building face._x000a_e.g. &quot;West Elevation&quot;_x000a_&quot;North Wall, Fire Compartment 1&quot;, etc." sqref="D56:D59"/>
    <dataValidation type="list" allowBlank="1" showInputMessage="1" showErrorMessage="1" sqref="I56:J59">
      <formula1>DV_SSConstType</formula1>
    </dataValidation>
    <dataValidation type="list" allowBlank="1" showInputMessage="1" showErrorMessage="1" promptTitle="Basis for load count" prompt="Select the basis of the occupant load count for each floor area." sqref="I45:I47">
      <formula1>DV_OccLoad</formula1>
    </dataValidation>
    <dataValidation allowBlank="1" showInputMessage="1" showErrorMessage="1" promptTitle="Floor Area Description" prompt="Provide description or identifier of each space or group of spaces. _x000a__x000a_e.g. &quot;Basement&quot;, &quot;Suite 502&quot;, &quot;Lecture Hall 103&quot;, etc. _x000a__x000a_Add rows as required. Hide unused rows." sqref="D45:D47"/>
    <dataValidation allowBlank="1" showInputMessage="1" showErrorMessage="1" promptTitle="Mezzanine Area Descriptions" prompt="Provide description of area. E.g. &quot;Storage Mezzanine 1&quot;, &quot;Mezzanine Portion of Room 345&quot;, etc. Hide all unnecessary rows. Insert rows as required." sqref="D30:D32"/>
    <dataValidation allowBlank="1" showInputMessage="1" showErrorMessage="1" promptTitle="Gross Area Description" prompt="Provide description of area. E.g. &quot;1st Storey&quot;, &quot;2nd Storey&quot;, &quot;1st Storey Existing Building/Addition 1&quot; etc. Hide all unnecessary rows. Insert rows as required." sqref="D25:D27"/>
    <dataValidation allowBlank="1" showInputMessage="1" showErrorMessage="1" promptTitle="Building Area_Description" prompt="Provide description of area. E.g. &quot;Existing Building&quot;, &quot;Addition to North Wing&quot;, etc. If only one existing building and one addition, put on same row. Hide all unnecessary rows. Insert rows as required." sqref="D20:D22"/>
    <dataValidation type="list" allowBlank="1" showInputMessage="1" showErrorMessage="1" promptTitle="Major Occupancy" prompt="Select group/division for each major occupancy. Text in adjacent column will fill in. Selections made here will control available options in corresponding rows for building classification._x000a__x000a_Hide unneeded rows." sqref="D14:D16">
      <formula1>DV_OccGroup9</formula1>
    </dataValidation>
    <dataValidation allowBlank="1" showInputMessage="1" showErrorMessage="1" promptTitle="Use" prompt="Provide description of use._x000a__x000a_e.g. &quot;Multi-unit Apartment Dwelling&quot;, &quot;Medical Office&quot;, &quot;Retirement Home&quot;, &quot;Storage Garage&quot;" sqref="I14:I16"/>
    <dataValidation type="list" allowBlank="1" showInputMessage="1" showErrorMessage="1" sqref="K55">
      <formula1>"9.10.14.,9.10.15."</formula1>
    </dataValidation>
    <dataValidation type="list" allowBlank="1" showInputMessage="1" showErrorMessage="1" promptTitle="Post-Disaster" prompt="Select Yes or No. If yes, than Part 4 applies to the design per Div.A, 1.1.2.2.(2)" sqref="D43">
      <formula1>DV_YesNo</formula1>
    </dataValidation>
    <dataValidation type="list" allowBlank="1" showInputMessage="1" showErrorMessage="1" sqref="I73">
      <formula1>DV_OtherConditions</formula1>
    </dataValidation>
    <dataValidation type="list" allowBlank="1" showInputMessage="1" showErrorMessage="1" promptTitle="EE_Category" prompt="Select &quot;Residential&quot; or &quot;Non-Residential&quot;._x000a__x000a_Hide/unhide the appropriate groups of rows for completion." sqref="C65">
      <formula1>DV_EnergyCat9</formula1>
    </dataValidation>
    <dataValidation type="list" allowBlank="1" showInputMessage="1" showErrorMessage="1" sqref="I71">
      <formula1>DV_Fuel</formula1>
    </dataValidation>
    <dataValidation type="list" allowBlank="1" showInputMessage="1" showErrorMessage="1" sqref="I72">
      <formula1>DV_Heating</formula1>
    </dataValidation>
    <dataValidation type="list" allowBlank="1" showInputMessage="1" showErrorMessage="1" sqref="H67">
      <formula1>DV_ClimaticZone</formula1>
    </dataValidation>
    <dataValidation type="list" allowBlank="1" showInputMessage="1" showErrorMessage="1" promptTitle="Compliance Option" prompt="Select option from list. If other than &quot;SB-12 Prescriptive&quot; hide the following rows and append pertinent information. e.g. Hot2000 energy report, etc." sqref="H65">
      <formula1>INDIRECT(DV_ComplianceMod)</formula1>
    </dataValidation>
    <dataValidation type="list" allowBlank="1" showInputMessage="1" showErrorMessage="1" sqref="J42">
      <formula1>DV_YesNo</formula1>
    </dataValidation>
    <dataValidation type="list" allowBlank="1" showInputMessage="1" showErrorMessage="1" promptTitle="Project Type" prompt="Select project type from drop-down list. Enter brief description in cell below. _x000a__x000a_e.g. &quot;Construction of new mid-rise multi-use building.&quot;_x000a__x000a_Hide row below if no description required." sqref="D11">
      <formula1>DV_ProType</formula1>
    </dataValidation>
    <dataValidation type="list" allowBlank="1" showInputMessage="1" showErrorMessage="1" promptTitle="Superimposed Major Occupancies" prompt="Select yes or no. If 'yes', provide explanation in adjacent column. _x000a__x000a_e.g. &quot;Three stories of Group C superimposed over one storey of Group E major occupancies.&quot;" sqref="D17">
      <formula1>DV_YesNo</formula1>
    </dataValidation>
    <dataValidation type="list" allowBlank="1" showInputMessage="1" showErrorMessage="1" sqref="D36">
      <formula1>"-,1,2,3"</formula1>
    </dataValidation>
    <dataValidation type="list" allowBlank="1" showInputMessage="1" showErrorMessage="1" promptTitle="Barrier-free Design" prompt="Select Yes or No. If no, provide explanation for exemption." sqref="D49">
      <formula1>"-,Yes,No"</formula1>
    </dataValidation>
    <dataValidation type="list" allowBlank="1" showInputMessage="1" showErrorMessage="1" promptTitle="Hazardous Substances" prompt="Select Yes or No. I yes, provide explanation." sqref="D50">
      <formula1>"-,Yes,No"</formula1>
    </dataValidation>
    <dataValidation type="list" allowBlank="1" showInputMessage="1" showErrorMessage="1" promptTitle="Fire Alarm" prompt="Select Required or Not Required._x000a__x000a_If required, select single or two-stage." sqref="D39">
      <formula1>"-,Required,Not Required"</formula1>
    </dataValidation>
    <dataValidation type="list" allowBlank="1" showInputMessage="1" showErrorMessage="1" sqref="I39">
      <formula1>"-,Single Stage,Two Stage, N/A"</formula1>
    </dataValidation>
    <dataValidation type="list" allowBlank="1" showInputMessage="1" showErrorMessage="1" sqref="D40">
      <formula1>"-,Yes,No"</formula1>
    </dataValidation>
    <dataValidation type="list" allowBlank="1" showInputMessage="1" showErrorMessage="1" sqref="E41">
      <formula1>DV_ConstRestrictions</formula1>
    </dataValidation>
    <dataValidation type="list" allowBlank="1" showInputMessage="1" showErrorMessage="1" sqref="E42">
      <formula1>DV_ConstActual</formula1>
    </dataValidation>
  </dataValidations>
  <pageMargins left="0.39370078740157483" right="0.39370078740157483" top="0.39370078740157483" bottom="0.39370078740157483" header="0.31496062992125984" footer="0.31496062992125984"/>
  <pageSetup scale="82" fitToHeight="0" orientation="portrait" vertic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Group Box 1">
              <controlPr defaultSize="0" autoFill="0" autoPict="0">
                <anchor moveWithCells="1">
                  <from>
                    <xdr:col>2</xdr:col>
                    <xdr:colOff>304800</xdr:colOff>
                    <xdr:row>1</xdr:row>
                    <xdr:rowOff>251460</xdr:rowOff>
                  </from>
                  <to>
                    <xdr:col>8</xdr:col>
                    <xdr:colOff>53340</xdr:colOff>
                    <xdr:row>4</xdr:row>
                    <xdr:rowOff>60960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14999847407452621"/>
  </sheetPr>
  <dimension ref="A1:N56"/>
  <sheetViews>
    <sheetView showGridLines="0" zoomScaleNormal="100" workbookViewId="0">
      <selection activeCell="L3" sqref="L3"/>
    </sheetView>
  </sheetViews>
  <sheetFormatPr defaultColWidth="9.28515625" defaultRowHeight="16.5" customHeight="1" x14ac:dyDescent="0.25"/>
  <cols>
    <col min="1" max="1" width="36.7109375" style="53" customWidth="1"/>
    <col min="2" max="2" width="24.42578125" style="53" bestFit="1" customWidth="1"/>
    <col min="3" max="3" width="3.7109375" style="54" customWidth="1"/>
    <col min="4" max="4" width="3.7109375" style="53" customWidth="1"/>
    <col min="5" max="6" width="23.7109375" style="53" customWidth="1"/>
    <col min="7" max="7" width="2.7109375" style="53" customWidth="1"/>
    <col min="8" max="9" width="18.7109375" style="53" customWidth="1"/>
    <col min="10" max="10" width="1.7109375" style="53" customWidth="1"/>
    <col min="11" max="11" width="2.7109375" style="53" customWidth="1"/>
    <col min="12" max="12" width="60.7109375" style="53" customWidth="1"/>
    <col min="13" max="13" width="8.28515625" style="294" customWidth="1"/>
    <col min="14" max="16384" width="9.28515625" style="53"/>
  </cols>
  <sheetData>
    <row r="1" spans="1:14" ht="19.2" x14ac:dyDescent="0.45">
      <c r="A1" s="153" t="str">
        <f>'Read Me First'!A1</f>
        <v xml:space="preserve">ONTARIO BUILDING CODE DATA MATRIX                                         </v>
      </c>
      <c r="B1" s="19"/>
      <c r="C1" s="20"/>
      <c r="D1" s="117"/>
      <c r="E1" s="118"/>
      <c r="F1" s="19"/>
      <c r="G1" s="19"/>
      <c r="H1" s="21"/>
      <c r="I1" s="288" t="str">
        <f>'Read Me First'!D1</f>
        <v>Issued: 2025 01 01</v>
      </c>
      <c r="K1" s="120"/>
      <c r="L1" s="302" t="s">
        <v>618</v>
      </c>
      <c r="M1" s="292"/>
    </row>
    <row r="2" spans="1:14" ht="18" thickBot="1" x14ac:dyDescent="0.3">
      <c r="A2" s="100" t="s">
        <v>441</v>
      </c>
      <c r="B2" s="101"/>
      <c r="C2" s="102"/>
      <c r="D2" s="101"/>
      <c r="E2" s="101"/>
      <c r="F2" s="101"/>
      <c r="G2" s="101"/>
      <c r="H2" s="101"/>
      <c r="I2" s="209" t="s">
        <v>525</v>
      </c>
      <c r="K2" s="120"/>
      <c r="L2" s="305"/>
    </row>
    <row r="3" spans="1:14" ht="16.5" customHeight="1" thickTop="1" x14ac:dyDescent="0.25">
      <c r="A3" s="55"/>
      <c r="B3" s="213"/>
      <c r="C3" s="91"/>
      <c r="D3" s="55"/>
      <c r="E3" s="53" t="s">
        <v>545</v>
      </c>
      <c r="F3" s="55"/>
      <c r="G3" s="55"/>
      <c r="H3" s="55"/>
      <c r="I3" s="55"/>
      <c r="J3" s="55"/>
      <c r="K3" s="122"/>
      <c r="L3" s="306"/>
      <c r="N3" s="55"/>
    </row>
    <row r="4" spans="1:14" ht="16.5" customHeight="1" x14ac:dyDescent="0.25">
      <c r="A4" s="103"/>
      <c r="B4" s="103"/>
      <c r="C4" s="91"/>
      <c r="D4" s="55"/>
      <c r="E4" s="53" t="s">
        <v>532</v>
      </c>
      <c r="I4" s="55"/>
      <c r="J4" s="55"/>
      <c r="K4" s="122"/>
      <c r="L4" s="306"/>
      <c r="N4" s="55"/>
    </row>
    <row r="5" spans="1:14" ht="16.5" customHeight="1" x14ac:dyDescent="0.25">
      <c r="A5" s="55" t="s">
        <v>315</v>
      </c>
      <c r="B5" s="123"/>
      <c r="C5" s="92" t="s">
        <v>448</v>
      </c>
      <c r="D5" s="93"/>
      <c r="E5" s="210" t="str">
        <f>IF($B$5=0,"&lt;-- Input actual EBF","")</f>
        <v>&lt;-- Input actual EBF</v>
      </c>
      <c r="F5" s="99" t="s">
        <v>469</v>
      </c>
      <c r="G5" s="55" t="s">
        <v>443</v>
      </c>
      <c r="I5" s="55"/>
      <c r="K5" s="120"/>
      <c r="L5" s="306"/>
      <c r="N5" s="55"/>
    </row>
    <row r="6" spans="1:14" ht="16.5" customHeight="1" x14ac:dyDescent="0.25">
      <c r="A6" s="55" t="s">
        <v>314</v>
      </c>
      <c r="B6" s="124"/>
      <c r="C6" s="92" t="s">
        <v>449</v>
      </c>
      <c r="D6" s="93"/>
      <c r="E6" s="210" t="str">
        <f>IF($B$6=0,"&lt;-- Input actual LD","")</f>
        <v>&lt;-- Input actual LD</v>
      </c>
      <c r="F6" s="99" t="s">
        <v>470</v>
      </c>
      <c r="G6" s="55" t="s">
        <v>444</v>
      </c>
      <c r="I6" s="55"/>
      <c r="K6" s="120"/>
      <c r="L6" s="306"/>
      <c r="N6" s="55"/>
    </row>
    <row r="7" spans="1:14" ht="16.5" customHeight="1" x14ac:dyDescent="0.25">
      <c r="A7" s="55"/>
      <c r="B7" s="55"/>
      <c r="C7" s="92"/>
      <c r="D7" s="93"/>
      <c r="F7" s="99" t="s">
        <v>471</v>
      </c>
      <c r="G7" s="55" t="s">
        <v>445</v>
      </c>
      <c r="H7" s="55"/>
      <c r="I7" s="55"/>
      <c r="K7" s="120"/>
      <c r="L7" s="306"/>
      <c r="N7" s="55"/>
    </row>
    <row r="8" spans="1:14" ht="16.5" customHeight="1" x14ac:dyDescent="0.25">
      <c r="A8" s="55"/>
      <c r="B8" s="55"/>
      <c r="C8" s="92"/>
      <c r="D8" s="93"/>
      <c r="E8" s="55"/>
      <c r="F8" s="55"/>
      <c r="H8" s="55"/>
      <c r="I8" s="55"/>
      <c r="K8" s="120"/>
      <c r="L8" s="306"/>
      <c r="N8" s="55"/>
    </row>
    <row r="9" spans="1:14" ht="37.5" customHeight="1" x14ac:dyDescent="0.25">
      <c r="A9" s="55"/>
      <c r="B9" s="55"/>
      <c r="C9" s="92"/>
      <c r="D9" s="93"/>
      <c r="E9" s="447" t="s">
        <v>529</v>
      </c>
      <c r="F9" s="447"/>
      <c r="H9" s="55"/>
      <c r="I9" s="55"/>
      <c r="K9" s="120"/>
      <c r="L9" s="306"/>
      <c r="N9" s="55"/>
    </row>
    <row r="10" spans="1:14" ht="16.5" customHeight="1" x14ac:dyDescent="0.25">
      <c r="A10" s="55"/>
      <c r="B10" s="55"/>
      <c r="C10" s="91"/>
      <c r="D10" s="55"/>
      <c r="E10" s="94" t="str">
        <f>"LD_1 (&lt; "&amp;LD_Actual&amp;" m actual)"</f>
        <v>LD_1 (&lt;  m actual)</v>
      </c>
      <c r="F10" s="94" t="str">
        <f>"LD_2 (&gt; "&amp;LD_Actual&amp;" m actual)"</f>
        <v>LD_2 (&gt;  m actual)</v>
      </c>
      <c r="G10" s="55"/>
      <c r="H10" s="55"/>
      <c r="I10" s="55"/>
      <c r="K10" s="120"/>
      <c r="L10" s="306"/>
      <c r="N10" s="55"/>
    </row>
    <row r="11" spans="1:14" ht="16.5" customHeight="1" x14ac:dyDescent="0.25">
      <c r="A11" s="55" t="s">
        <v>446</v>
      </c>
      <c r="B11" s="55"/>
      <c r="C11" s="91"/>
      <c r="D11" s="93"/>
      <c r="E11" s="124"/>
      <c r="F11" s="124"/>
      <c r="G11" s="55"/>
      <c r="H11" s="55"/>
      <c r="I11" s="55"/>
      <c r="J11" s="55"/>
      <c r="K11" s="122"/>
      <c r="L11" s="306"/>
      <c r="N11" s="55"/>
    </row>
    <row r="12" spans="1:14" ht="16.5" customHeight="1" x14ac:dyDescent="0.25">
      <c r="A12" s="55"/>
      <c r="B12" s="55"/>
      <c r="C12" s="91"/>
      <c r="D12" s="55"/>
      <c r="E12" s="55"/>
      <c r="F12" s="55"/>
      <c r="G12" s="55"/>
      <c r="H12" s="55"/>
      <c r="I12" s="55"/>
      <c r="J12" s="55"/>
      <c r="K12" s="122"/>
      <c r="L12" s="306"/>
      <c r="N12" s="55"/>
    </row>
    <row r="13" spans="1:14" ht="52.8" x14ac:dyDescent="0.25">
      <c r="A13" s="55"/>
      <c r="B13" s="95" t="s">
        <v>528</v>
      </c>
      <c r="C13" s="96"/>
      <c r="D13" s="95"/>
      <c r="E13" s="95" t="s">
        <v>526</v>
      </c>
      <c r="F13" s="95" t="s">
        <v>527</v>
      </c>
      <c r="G13" s="55"/>
      <c r="H13" s="55"/>
      <c r="I13" s="55"/>
      <c r="J13" s="55"/>
      <c r="K13" s="122"/>
      <c r="L13" s="306"/>
      <c r="N13" s="55"/>
    </row>
    <row r="14" spans="1:14" ht="16.5" customHeight="1" x14ac:dyDescent="0.25">
      <c r="A14" s="55" t="str">
        <f>"EBF_1 (&lt; "&amp;EBF_Actual&amp;" m2 actual):"</f>
        <v>EBF_1 (&lt;  m2 actual):</v>
      </c>
      <c r="B14" s="124"/>
      <c r="C14" s="96"/>
      <c r="D14" s="95"/>
      <c r="E14" s="124"/>
      <c r="F14" s="124"/>
      <c r="G14" s="55"/>
      <c r="H14" s="98"/>
      <c r="I14" s="55"/>
      <c r="J14" s="55"/>
      <c r="K14" s="122"/>
      <c r="L14" s="306"/>
      <c r="N14" s="55"/>
    </row>
    <row r="15" spans="1:14" ht="16.5" customHeight="1" x14ac:dyDescent="0.25">
      <c r="A15" s="55" t="str">
        <f>"EBF_2 (&gt; "&amp;EBF_Actual&amp;" m2 actual):"</f>
        <v>EBF_2 (&gt;  m2 actual):</v>
      </c>
      <c r="B15" s="124"/>
      <c r="C15" s="96"/>
      <c r="D15" s="95"/>
      <c r="E15" s="124"/>
      <c r="F15" s="124"/>
      <c r="G15" s="55"/>
      <c r="H15" s="98"/>
      <c r="I15" s="55"/>
      <c r="J15" s="55"/>
      <c r="K15" s="122"/>
      <c r="L15" s="306"/>
      <c r="N15" s="55"/>
    </row>
    <row r="16" spans="1:14" ht="12.45" customHeight="1" x14ac:dyDescent="0.25">
      <c r="A16" s="55"/>
      <c r="B16" s="97"/>
      <c r="C16" s="96"/>
      <c r="D16" s="97"/>
      <c r="E16" s="97"/>
      <c r="F16" s="55"/>
      <c r="G16" s="55"/>
      <c r="H16" s="55"/>
      <c r="I16" s="55"/>
      <c r="J16" s="55"/>
      <c r="K16" s="122"/>
      <c r="L16" s="306"/>
      <c r="N16" s="55"/>
    </row>
    <row r="17" spans="1:14" ht="16.5" customHeight="1" x14ac:dyDescent="0.25">
      <c r="B17" s="99" t="s">
        <v>530</v>
      </c>
      <c r="C17" s="96"/>
      <c r="D17" s="97"/>
      <c r="E17" s="212" t="str">
        <f>IF($B$5=0,"Input missing",IFERROR(FORECAST($B$5,E14:E15,$B$14:$B$15),"Check Input"))</f>
        <v>Input missing</v>
      </c>
      <c r="F17" s="212" t="str">
        <f>IF($B$5=0,"Input missing",IFERROR(FORECAST($B$5,F14:F15,$B$14:$B$15),"Check Input"))</f>
        <v>Input missing</v>
      </c>
      <c r="G17" s="55"/>
      <c r="I17" s="55"/>
      <c r="J17" s="55"/>
      <c r="K17" s="122"/>
      <c r="L17" s="306"/>
      <c r="N17" s="55"/>
    </row>
    <row r="18" spans="1:14" ht="16.5" customHeight="1" thickBot="1" x14ac:dyDescent="0.3">
      <c r="A18" s="55"/>
      <c r="B18" s="97"/>
      <c r="C18" s="96"/>
      <c r="D18" s="55"/>
      <c r="E18" s="55"/>
      <c r="F18" s="55"/>
      <c r="G18" s="55"/>
      <c r="H18" s="55"/>
      <c r="I18" s="55"/>
      <c r="J18" s="55"/>
      <c r="K18" s="122"/>
      <c r="L18" s="306"/>
      <c r="N18" s="55"/>
    </row>
    <row r="19" spans="1:14" ht="16.5" customHeight="1" thickBot="1" x14ac:dyDescent="0.3">
      <c r="A19" s="55"/>
      <c r="B19" s="211" t="s">
        <v>531</v>
      </c>
      <c r="C19" s="55"/>
      <c r="D19" s="55"/>
      <c r="E19" s="448" t="str">
        <f>IF($B$6=0,"Input missing",IFERROR(FORECAST($B$6,$E$17:$F$17,$E$11:$F$11)/100,"Check Input"))</f>
        <v>Input missing</v>
      </c>
      <c r="F19" s="449"/>
      <c r="G19" s="55"/>
      <c r="H19" s="55"/>
      <c r="I19" s="55"/>
      <c r="J19" s="55"/>
      <c r="K19" s="122"/>
      <c r="L19" s="306"/>
      <c r="N19" s="55"/>
    </row>
    <row r="20" spans="1:14" ht="16.5" customHeight="1" x14ac:dyDescent="0.25">
      <c r="A20" s="55"/>
      <c r="B20" s="94"/>
      <c r="C20" s="92"/>
      <c r="D20" s="94"/>
      <c r="E20" s="94"/>
      <c r="F20" s="55"/>
      <c r="G20" s="55"/>
      <c r="H20" s="55"/>
      <c r="I20" s="55"/>
      <c r="J20" s="55"/>
      <c r="K20" s="122"/>
      <c r="L20" s="306"/>
      <c r="N20" s="55"/>
    </row>
    <row r="21" spans="1:14" ht="16.5" customHeight="1" x14ac:dyDescent="0.25">
      <c r="A21" s="120"/>
      <c r="B21" s="120"/>
      <c r="C21" s="121"/>
      <c r="D21" s="120"/>
      <c r="E21" s="120"/>
      <c r="F21" s="120"/>
      <c r="G21" s="120"/>
      <c r="H21" s="120"/>
      <c r="I21" s="120"/>
      <c r="J21" s="120"/>
      <c r="K21" s="120"/>
    </row>
    <row r="50" spans="13:13" ht="16.5" customHeight="1" x14ac:dyDescent="0.2">
      <c r="M50" s="296"/>
    </row>
    <row r="51" spans="13:13" ht="16.5" customHeight="1" x14ac:dyDescent="0.2">
      <c r="M51" s="296"/>
    </row>
    <row r="52" spans="13:13" ht="16.5" customHeight="1" x14ac:dyDescent="0.2">
      <c r="M52" s="296"/>
    </row>
    <row r="53" spans="13:13" ht="16.5" customHeight="1" x14ac:dyDescent="0.2">
      <c r="M53" s="296"/>
    </row>
    <row r="54" spans="13:13" ht="16.5" customHeight="1" x14ac:dyDescent="0.2">
      <c r="M54" s="296"/>
    </row>
    <row r="55" spans="13:13" ht="16.5" customHeight="1" x14ac:dyDescent="0.2">
      <c r="M55" s="296"/>
    </row>
    <row r="56" spans="13:13" ht="16.5" customHeight="1" x14ac:dyDescent="0.2">
      <c r="M56" s="296"/>
    </row>
  </sheetData>
  <sheetProtection sheet="1" formatCells="0" selectLockedCells="1"/>
  <mergeCells count="2">
    <mergeCell ref="E9:F9"/>
    <mergeCell ref="E19:F19"/>
  </mergeCells>
  <dataValidations xWindow="317" yWindow="365" count="8">
    <dataValidation allowBlank="1" showInputMessage="1" showErrorMessage="1" promptTitle="EBF 1" prompt="From OBC tables, enter lower EBF Value." sqref="B14"/>
    <dataValidation allowBlank="1" showInputMessage="1" showErrorMessage="1" promptTitle="EBF 2" prompt="From OBC tables, enter higher EBF Value." sqref="B15"/>
    <dataValidation allowBlank="1" showInputMessage="1" showErrorMessage="1" promptTitle="EBF Actual" prompt="Enter the actual EBF area for the wall or compartment that fits between the values in the OBC Table." sqref="C5:D5 D17"/>
    <dataValidation allowBlank="1" showInputMessage="1" showErrorMessage="1" promptTitle="UPO % 1" prompt="Input max. permitted % area of Unprotected Openings per OBC tables corresponding to EBF value." sqref="E14:F14"/>
    <dataValidation allowBlank="1" showInputMessage="1" showErrorMessage="1" promptTitle="UPO % 2" prompt="Input max. permitted % area of Unprotected Openings per OBC tables corresponding to EBF value." sqref="E15:F15"/>
    <dataValidation allowBlank="1" showInputMessage="1" showErrorMessage="1" promptTitle="Limiting Distance Actual" prompt="Enter the actual Limiting Distance for the wall or compartment." sqref="C6:D9"/>
    <dataValidation allowBlank="1" showInputMessage="1" showErrorMessage="1" promptTitle="Limiting Distance Actual" prompt="Enter the actual Limiting Distance for the wall or compartment taken from the drawings." sqref="B6"/>
    <dataValidation allowBlank="1" showInputMessage="1" showErrorMessage="1" promptTitle="EBF Actual" prompt="Enter the actual EBF area from the drawings for the wall or compartment that is between the values in the OBC Table." sqref="B5"/>
  </dataValidation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262</vt:i4>
      </vt:variant>
    </vt:vector>
  </HeadingPairs>
  <TitlesOfParts>
    <vt:vector size="272" baseType="lpstr">
      <vt:lpstr>Read Me First</vt:lpstr>
      <vt:lpstr>Part3</vt:lpstr>
      <vt:lpstr>Part9</vt:lpstr>
      <vt:lpstr>Part10</vt:lpstr>
      <vt:lpstr>Part11</vt:lpstr>
      <vt:lpstr>Seismic Supp</vt:lpstr>
      <vt:lpstr>Part3_SPA</vt:lpstr>
      <vt:lpstr>Part9_SPA</vt:lpstr>
      <vt:lpstr>SS_Interpolation</vt:lpstr>
      <vt:lpstr>Lookups</vt:lpstr>
      <vt:lpstr>Part10!DV_BldgSize</vt:lpstr>
      <vt:lpstr>Part3_SPA!DV_BldgSize</vt:lpstr>
      <vt:lpstr>Part9_SPA!DV_BldgSize</vt:lpstr>
      <vt:lpstr>DV_BldgSize</vt:lpstr>
      <vt:lpstr>DV_ClassMod1</vt:lpstr>
      <vt:lpstr>DV_ClassMod2</vt:lpstr>
      <vt:lpstr>DV_ClassMod3</vt:lpstr>
      <vt:lpstr>DV_ClassMod4</vt:lpstr>
      <vt:lpstr>DV_ClassMod5</vt:lpstr>
      <vt:lpstr>Part10!DV_ClimaticZone</vt:lpstr>
      <vt:lpstr>Part11!DV_ClimaticZone</vt:lpstr>
      <vt:lpstr>Part3_SPA!DV_ClimaticZone</vt:lpstr>
      <vt:lpstr>Part9_SPA!DV_ClimaticZone</vt:lpstr>
      <vt:lpstr>DV_ClimaticZone</vt:lpstr>
      <vt:lpstr>DV_ComplianceMod</vt:lpstr>
      <vt:lpstr>Part10!DV_ConstActual</vt:lpstr>
      <vt:lpstr>Part11!DV_ConstActual</vt:lpstr>
      <vt:lpstr>Part3_SPA!DV_ConstActual</vt:lpstr>
      <vt:lpstr>Part9!DV_ConstActual</vt:lpstr>
      <vt:lpstr>Part9_SPA!DV_ConstActual</vt:lpstr>
      <vt:lpstr>DV_ConstActual</vt:lpstr>
      <vt:lpstr>Part10!DV_ConstRestrictions</vt:lpstr>
      <vt:lpstr>Part11!DV_ConstRestrictions</vt:lpstr>
      <vt:lpstr>Part3_SPA!DV_ConstRestrictions</vt:lpstr>
      <vt:lpstr>Part9!DV_ConstRestrictions</vt:lpstr>
      <vt:lpstr>Part9_SPA!DV_ConstRestrictions</vt:lpstr>
      <vt:lpstr>DV_ConstRestrictions</vt:lpstr>
      <vt:lpstr>Part10!DV_EECompliance9NR</vt:lpstr>
      <vt:lpstr>Part11!DV_EECompliance9NR</vt:lpstr>
      <vt:lpstr>Part3_SPA!DV_EECompliance9NR</vt:lpstr>
      <vt:lpstr>Part9_SPA!DV_EECompliance9NR</vt:lpstr>
      <vt:lpstr>DV_EECompliance9NR</vt:lpstr>
      <vt:lpstr>Part10!DV_EECompliance9R</vt:lpstr>
      <vt:lpstr>Part11!DV_EECompliance9R</vt:lpstr>
      <vt:lpstr>Part3_SPA!DV_EECompliance9R</vt:lpstr>
      <vt:lpstr>Part9_SPA!DV_EECompliance9R</vt:lpstr>
      <vt:lpstr>DV_EECompliance9R</vt:lpstr>
      <vt:lpstr>Part10!DV_EnergyCat9</vt:lpstr>
      <vt:lpstr>Part11!DV_EnergyCat9</vt:lpstr>
      <vt:lpstr>Part3_SPA!DV_EnergyCat9</vt:lpstr>
      <vt:lpstr>Part9_SPA!DV_EnergyCat9</vt:lpstr>
      <vt:lpstr>DV_EnergyCat9</vt:lpstr>
      <vt:lpstr>Part10!DV_EnergyCatName</vt:lpstr>
      <vt:lpstr>Part11!DV_EnergyCatName</vt:lpstr>
      <vt:lpstr>Part3_SPA!DV_EnergyCatName</vt:lpstr>
      <vt:lpstr>Part9_SPA!DV_EnergyCatName</vt:lpstr>
      <vt:lpstr>DV_EnergyCatName</vt:lpstr>
      <vt:lpstr>Part10!DV_Fuel</vt:lpstr>
      <vt:lpstr>Part11!DV_Fuel</vt:lpstr>
      <vt:lpstr>Part3_SPA!DV_Fuel</vt:lpstr>
      <vt:lpstr>Part9_SPA!DV_Fuel</vt:lpstr>
      <vt:lpstr>DV_Fuel</vt:lpstr>
      <vt:lpstr>Part10!DV_Heating</vt:lpstr>
      <vt:lpstr>Part11!DV_Heating</vt:lpstr>
      <vt:lpstr>Part3_SPA!DV_Heating</vt:lpstr>
      <vt:lpstr>Part9_SPA!DV_Heating</vt:lpstr>
      <vt:lpstr>DV_Heating</vt:lpstr>
      <vt:lpstr>Part10!DV_Importance</vt:lpstr>
      <vt:lpstr>Part11!DV_Importance</vt:lpstr>
      <vt:lpstr>Part3_SPA!DV_Importance</vt:lpstr>
      <vt:lpstr>Part9!DV_Importance</vt:lpstr>
      <vt:lpstr>Part9_SPA!DV_Importance</vt:lpstr>
      <vt:lpstr>DV_Importance</vt:lpstr>
      <vt:lpstr>Part10!DV_ImportanceHigh</vt:lpstr>
      <vt:lpstr>Part11!DV_ImportanceHigh</vt:lpstr>
      <vt:lpstr>Part3_SPA!DV_ImportanceHigh</vt:lpstr>
      <vt:lpstr>Part9!DV_ImportanceHigh</vt:lpstr>
      <vt:lpstr>Part9_SPA!DV_ImportanceHigh</vt:lpstr>
      <vt:lpstr>DV_ImportanceHigh</vt:lpstr>
      <vt:lpstr>Part10!DV_ImportanceLow</vt:lpstr>
      <vt:lpstr>Part11!DV_ImportanceLow</vt:lpstr>
      <vt:lpstr>Part3_SPA!DV_ImportanceLow</vt:lpstr>
      <vt:lpstr>Part9!DV_ImportanceLow</vt:lpstr>
      <vt:lpstr>Part9_SPA!DV_ImportanceLow</vt:lpstr>
      <vt:lpstr>DV_ImportanceLow</vt:lpstr>
      <vt:lpstr>DV_ImportanceMod</vt:lpstr>
      <vt:lpstr>DV_ImportanceModSS</vt:lpstr>
      <vt:lpstr>Part10!DV_Index</vt:lpstr>
      <vt:lpstr>Part3_SPA!DV_Index</vt:lpstr>
      <vt:lpstr>Part9_SPA!DV_Index</vt:lpstr>
      <vt:lpstr>DV_Index</vt:lpstr>
      <vt:lpstr>Part10!DV_OccClass_A1</vt:lpstr>
      <vt:lpstr>Part11!DV_OccClass_A1</vt:lpstr>
      <vt:lpstr>Part3_SPA!DV_OccClass_A1</vt:lpstr>
      <vt:lpstr>Part9!DV_OccClass_A1</vt:lpstr>
      <vt:lpstr>Part9_SPA!DV_OccClass_A1</vt:lpstr>
      <vt:lpstr>DV_OccClass_A1</vt:lpstr>
      <vt:lpstr>Part10!DV_OccClass_A2</vt:lpstr>
      <vt:lpstr>Part11!DV_OccClass_A2</vt:lpstr>
      <vt:lpstr>Part3_SPA!DV_OccClass_A2</vt:lpstr>
      <vt:lpstr>Part9!DV_OccClass_A2</vt:lpstr>
      <vt:lpstr>Part9_SPA!DV_OccClass_A2</vt:lpstr>
      <vt:lpstr>DV_OccClass_A2</vt:lpstr>
      <vt:lpstr>Part10!DV_OccClass_A3</vt:lpstr>
      <vt:lpstr>Part11!DV_OccClass_A3</vt:lpstr>
      <vt:lpstr>Part3_SPA!DV_OccClass_A3</vt:lpstr>
      <vt:lpstr>Part9!DV_OccClass_A3</vt:lpstr>
      <vt:lpstr>Part9_SPA!DV_OccClass_A3</vt:lpstr>
      <vt:lpstr>DV_OccClass_A3</vt:lpstr>
      <vt:lpstr>Part10!DV_OccClass_A4</vt:lpstr>
      <vt:lpstr>Part11!DV_OccClass_A4</vt:lpstr>
      <vt:lpstr>Part3_SPA!DV_OccClass_A4</vt:lpstr>
      <vt:lpstr>Part9!DV_OccClass_A4</vt:lpstr>
      <vt:lpstr>Part9_SPA!DV_OccClass_A4</vt:lpstr>
      <vt:lpstr>DV_OccClass_A4</vt:lpstr>
      <vt:lpstr>Part10!DV_OccClass_B1</vt:lpstr>
      <vt:lpstr>Part11!DV_OccClass_B1</vt:lpstr>
      <vt:lpstr>Part3_SPA!DV_OccClass_B1</vt:lpstr>
      <vt:lpstr>Part9!DV_OccClass_B1</vt:lpstr>
      <vt:lpstr>Part9_SPA!DV_OccClass_B1</vt:lpstr>
      <vt:lpstr>DV_OccClass_B1</vt:lpstr>
      <vt:lpstr>Part10!DV_OccClass_B2</vt:lpstr>
      <vt:lpstr>Part11!DV_OccClass_B2</vt:lpstr>
      <vt:lpstr>Part3_SPA!DV_OccClass_B2</vt:lpstr>
      <vt:lpstr>Part9!DV_OccClass_B2</vt:lpstr>
      <vt:lpstr>Part9_SPA!DV_OccClass_B2</vt:lpstr>
      <vt:lpstr>DV_OccClass_B2</vt:lpstr>
      <vt:lpstr>Part10!DV_OccClass_B3</vt:lpstr>
      <vt:lpstr>Part11!DV_OccClass_B3</vt:lpstr>
      <vt:lpstr>Part3_SPA!DV_OccClass_B3</vt:lpstr>
      <vt:lpstr>Part9!DV_OccClass_B3</vt:lpstr>
      <vt:lpstr>Part9_SPA!DV_OccClass_B3</vt:lpstr>
      <vt:lpstr>DV_OccClass_B3</vt:lpstr>
      <vt:lpstr>Part10!DV_OccClass_C</vt:lpstr>
      <vt:lpstr>Part11!DV_OccClass_C</vt:lpstr>
      <vt:lpstr>Part3_SPA!DV_OccClass_C</vt:lpstr>
      <vt:lpstr>Part9!DV_OccClass_C</vt:lpstr>
      <vt:lpstr>Part9_SPA!DV_OccClass_C</vt:lpstr>
      <vt:lpstr>DV_OccClass_C</vt:lpstr>
      <vt:lpstr>Part10!DV_OccClass_D</vt:lpstr>
      <vt:lpstr>Part11!DV_OccClass_D</vt:lpstr>
      <vt:lpstr>Part3_SPA!DV_OccClass_D</vt:lpstr>
      <vt:lpstr>Part9!DV_OccClass_D</vt:lpstr>
      <vt:lpstr>Part9_SPA!DV_OccClass_D</vt:lpstr>
      <vt:lpstr>DV_OccClass_D</vt:lpstr>
      <vt:lpstr>Part10!DV_OccClass_E</vt:lpstr>
      <vt:lpstr>Part11!DV_OccClass_E</vt:lpstr>
      <vt:lpstr>Part3_SPA!DV_OccClass_E</vt:lpstr>
      <vt:lpstr>Part9!DV_OccClass_E</vt:lpstr>
      <vt:lpstr>Part9_SPA!DV_OccClass_E</vt:lpstr>
      <vt:lpstr>DV_OccClass_E</vt:lpstr>
      <vt:lpstr>Part10!DV_OccClass_F1</vt:lpstr>
      <vt:lpstr>Part11!DV_OccClass_F1</vt:lpstr>
      <vt:lpstr>Part3_SPA!DV_OccClass_F1</vt:lpstr>
      <vt:lpstr>Part9!DV_OccClass_F1</vt:lpstr>
      <vt:lpstr>Part9_SPA!DV_OccClass_F1</vt:lpstr>
      <vt:lpstr>DV_OccClass_F1</vt:lpstr>
      <vt:lpstr>Part10!DV_OccClass_F2</vt:lpstr>
      <vt:lpstr>Part11!DV_OccClass_F2</vt:lpstr>
      <vt:lpstr>Part3_SPA!DV_OccClass_F2</vt:lpstr>
      <vt:lpstr>Part9!DV_OccClass_F2</vt:lpstr>
      <vt:lpstr>Part9_SPA!DV_OccClass_F2</vt:lpstr>
      <vt:lpstr>DV_OccClass_F2</vt:lpstr>
      <vt:lpstr>Part10!DV_OccClass_F3</vt:lpstr>
      <vt:lpstr>Part11!DV_OccClass_F3</vt:lpstr>
      <vt:lpstr>Part3_SPA!DV_OccClass_F3</vt:lpstr>
      <vt:lpstr>Part9!DV_OccClass_F3</vt:lpstr>
      <vt:lpstr>Part9_SPA!DV_OccClass_F3</vt:lpstr>
      <vt:lpstr>DV_OccClass_F3</vt:lpstr>
      <vt:lpstr>Part10!DV_OccGroup</vt:lpstr>
      <vt:lpstr>Part11!DV_OccGroup</vt:lpstr>
      <vt:lpstr>Part3_SPA!DV_OccGroup</vt:lpstr>
      <vt:lpstr>Part9!DV_OccGroup</vt:lpstr>
      <vt:lpstr>Part9_SPA!DV_OccGroup</vt:lpstr>
      <vt:lpstr>DV_OccGroup</vt:lpstr>
      <vt:lpstr>Part10!DV_OccGroup9</vt:lpstr>
      <vt:lpstr>Part11!DV_OccGroup9</vt:lpstr>
      <vt:lpstr>Part3_SPA!DV_OccGroup9</vt:lpstr>
      <vt:lpstr>Part9_SPA!DV_OccGroup9</vt:lpstr>
      <vt:lpstr>DV_OccGroup9</vt:lpstr>
      <vt:lpstr>Part10!DV_OccLoad</vt:lpstr>
      <vt:lpstr>Part11!DV_OccLoad</vt:lpstr>
      <vt:lpstr>Part3_SPA!DV_OccLoad</vt:lpstr>
      <vt:lpstr>Part9!DV_OccLoad</vt:lpstr>
      <vt:lpstr>Part9_SPA!DV_OccLoad</vt:lpstr>
      <vt:lpstr>DV_OccLoad</vt:lpstr>
      <vt:lpstr>Part10!DV_OtherConditions</vt:lpstr>
      <vt:lpstr>Part11!DV_OtherConditions</vt:lpstr>
      <vt:lpstr>Part3_SPA!DV_OtherConditions</vt:lpstr>
      <vt:lpstr>Part9_SPA!DV_OtherConditions</vt:lpstr>
      <vt:lpstr>DV_OtherConditions</vt:lpstr>
      <vt:lpstr>DV_P11ProType</vt:lpstr>
      <vt:lpstr>DV_PerformanceReduction</vt:lpstr>
      <vt:lpstr>Part10!DV_ProType</vt:lpstr>
      <vt:lpstr>Part11!DV_ProType</vt:lpstr>
      <vt:lpstr>Part3_SPA!DV_ProType</vt:lpstr>
      <vt:lpstr>Part9!DV_ProType</vt:lpstr>
      <vt:lpstr>Part9_SPA!DV_ProType</vt:lpstr>
      <vt:lpstr>DV_ProType</vt:lpstr>
      <vt:lpstr>DV_SoundXmission</vt:lpstr>
      <vt:lpstr>Part10!DV_Sprinkler</vt:lpstr>
      <vt:lpstr>Part11!DV_Sprinkler</vt:lpstr>
      <vt:lpstr>Part3_SPA!DV_Sprinkler</vt:lpstr>
      <vt:lpstr>Part9!DV_Sprinkler</vt:lpstr>
      <vt:lpstr>Part9_SPA!DV_Sprinkler</vt:lpstr>
      <vt:lpstr>DV_Sprinkler</vt:lpstr>
      <vt:lpstr>Part3_SPA!DV_SprinklerReqd</vt:lpstr>
      <vt:lpstr>Part9_SPA!DV_SprinklerReqd</vt:lpstr>
      <vt:lpstr>DV_SprinklerReqd</vt:lpstr>
      <vt:lpstr>DV_SSCladType</vt:lpstr>
      <vt:lpstr>Part10!DV_SSConstType</vt:lpstr>
      <vt:lpstr>Part11!DV_SSConstType</vt:lpstr>
      <vt:lpstr>Part3_SPA!DV_SSConstType</vt:lpstr>
      <vt:lpstr>Part9!DV_SSConstType</vt:lpstr>
      <vt:lpstr>Part9_SPA!DV_SSConstType</vt:lpstr>
      <vt:lpstr>DV_SSConstType</vt:lpstr>
      <vt:lpstr>Part10!DV_YesNo</vt:lpstr>
      <vt:lpstr>Part11!DV_YesNo</vt:lpstr>
      <vt:lpstr>Part3_SPA!DV_YesNo</vt:lpstr>
      <vt:lpstr>Part9!DV_YesNo</vt:lpstr>
      <vt:lpstr>Part9_SPA!DV_YesNo</vt:lpstr>
      <vt:lpstr>DV_YesNo</vt:lpstr>
      <vt:lpstr>DV_Zone1</vt:lpstr>
      <vt:lpstr>DV_Zone2</vt:lpstr>
      <vt:lpstr>DV_ZoneSelected</vt:lpstr>
      <vt:lpstr>EBF_1</vt:lpstr>
      <vt:lpstr>EBF_2</vt:lpstr>
      <vt:lpstr>EBF_Actual</vt:lpstr>
      <vt:lpstr>Part9_SPA!EE9_Cat</vt:lpstr>
      <vt:lpstr>EE9_Cat</vt:lpstr>
      <vt:lpstr>ImpCat</vt:lpstr>
      <vt:lpstr>Part11!ImportanceCatSel</vt:lpstr>
      <vt:lpstr>Part3_SPA!ImportanceCatSel</vt:lpstr>
      <vt:lpstr>ImportanceCatSel</vt:lpstr>
      <vt:lpstr>ImportanceCatSelSS</vt:lpstr>
      <vt:lpstr>LD_1</vt:lpstr>
      <vt:lpstr>LD_2</vt:lpstr>
      <vt:lpstr>LD_Actual</vt:lpstr>
      <vt:lpstr>Part10!MajOcc1</vt:lpstr>
      <vt:lpstr>Part11!MajOcc1</vt:lpstr>
      <vt:lpstr>Part3_SPA!MajOcc1</vt:lpstr>
      <vt:lpstr>Part9!MajOcc1</vt:lpstr>
      <vt:lpstr>Part9_SPA!MajOcc1</vt:lpstr>
      <vt:lpstr>MajOcc1</vt:lpstr>
      <vt:lpstr>Part10!MajOcc2</vt:lpstr>
      <vt:lpstr>Part11!MajOcc2</vt:lpstr>
      <vt:lpstr>Part3_SPA!MajOcc2</vt:lpstr>
      <vt:lpstr>Part9!MajOcc2</vt:lpstr>
      <vt:lpstr>Part9_SPA!MajOcc2</vt:lpstr>
      <vt:lpstr>MajOcc2</vt:lpstr>
      <vt:lpstr>Part10!MajOcc3</vt:lpstr>
      <vt:lpstr>Part11!MajOcc3</vt:lpstr>
      <vt:lpstr>Part3_SPA!MajOcc3</vt:lpstr>
      <vt:lpstr>Part9!MajOcc3</vt:lpstr>
      <vt:lpstr>Part9_SPA!MajOcc3</vt:lpstr>
      <vt:lpstr>MajOcc3</vt:lpstr>
      <vt:lpstr>MajOcc4</vt:lpstr>
      <vt:lpstr>MajOcc5</vt:lpstr>
      <vt:lpstr>Lookups!Print_Area</vt:lpstr>
      <vt:lpstr>Part10!Print_Area</vt:lpstr>
      <vt:lpstr>Part11!Print_Area</vt:lpstr>
      <vt:lpstr>Part3!Print_Area</vt:lpstr>
      <vt:lpstr>Part3_SPA!Print_Area</vt:lpstr>
      <vt:lpstr>Part9!Print_Area</vt:lpstr>
      <vt:lpstr>Part9_SPA!Print_Area</vt:lpstr>
      <vt:lpstr>'Read Me First'!Print_Area</vt:lpstr>
      <vt:lpstr>'Seismic Supp'!Print_Area</vt:lpstr>
      <vt:lpstr>SS_Interpolation!Print_Area</vt:lpstr>
      <vt:lpstr>SHI</vt:lpstr>
      <vt:lpstr>UPO</vt:lpstr>
      <vt:lpstr>UPO_1</vt:lpstr>
      <vt:lpstr>UPO_2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OAA OBC Data Matrices</dc:title>
  <dc:creator>Jeremiah Gammond;Allen Humphries</dc:creator>
  <cp:keywords>OAA_2021;OBC;2012;Data matrix</cp:keywords>
  <cp:lastModifiedBy>Allen Humphries</cp:lastModifiedBy>
  <cp:lastPrinted>2023-03-13T17:23:59Z</cp:lastPrinted>
  <dcterms:created xsi:type="dcterms:W3CDTF">2015-04-02T02:38:50Z</dcterms:created>
  <dcterms:modified xsi:type="dcterms:W3CDTF">2025-01-08T19:44:01Z</dcterms:modified>
</cp:coreProperties>
</file>